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draytonpc.sharepoint.com/sites/DraytonParishCouncil/Shared Documents/Restricted/Clerk (365)/FINANCIAL/Finance Committee Meetings/2025-2026/September 2025/"/>
    </mc:Choice>
  </mc:AlternateContent>
  <xr:revisionPtr revIDLastSave="5" documentId="8_{8919DCB4-E243-4F50-8F76-A08C90EDF7B1}" xr6:coauthVersionLast="47" xr6:coauthVersionMax="47" xr10:uidLastSave="{6E3829E5-8EC9-4E2C-AE2B-C5DAC2CBCA52}"/>
  <bookViews>
    <workbookView xWindow="-108" yWindow="-108" windowWidth="23256" windowHeight="12456" firstSheet="2" activeTab="3" xr2:uid="{1B808423-55BB-412B-A1D5-D3AD8ECA74E8}"/>
  </bookViews>
  <sheets>
    <sheet name="Sheet1" sheetId="1" state="hidden" r:id="rId1"/>
    <sheet name="Budget 24-25" sheetId="2" state="hidden" r:id="rId2"/>
    <sheet name="Budget 25-26 " sheetId="14" r:id="rId3"/>
    <sheet name="Reserves" sheetId="19" r:id="rId4"/>
    <sheet name="Budget Monitoring" sheetId="17" state="hidden" r:id="rId5"/>
    <sheet name="Assumptions " sheetId="16" state="hidden" r:id="rId6"/>
    <sheet name="Capital Budget 25-26" sheetId="15" state="hidden" r:id="rId7"/>
    <sheet name="Reserves 2 Oct 24 " sheetId="13" state="hidden" r:id="rId8"/>
    <sheet name="Capital budget report 24-25" sheetId="6" state="hidden" r:id="rId9"/>
    <sheet name="Sheet3" sheetId="18" state="hidden" r:id="rId10"/>
    <sheet name="S106 allocations" sheetId="7" state="hidden" r:id="rId11"/>
    <sheet name="WM capital costs" sheetId="5" state="hidden" r:id="rId12"/>
    <sheet name="Reserves as at 20 Feb 24" sheetId="10" state="hidden" r:id="rId13"/>
    <sheet name="30 July 24" sheetId="12" state="hidden" r:id="rId14"/>
    <sheet name="Reserves as at 20.11.23" sheetId="4" state="hidden" r:id="rId15"/>
    <sheet name="Staffing costs" sheetId="3" state="hidden" r:id="rId16"/>
    <sheet name="Staff Costs without Caretaker" sheetId="8" state="hidden" r:id="rId17"/>
    <sheet name="Tax &amp; NI rates" sheetId="9" state="hidden" r:id="rId18"/>
  </sheets>
  <definedNames>
    <definedName name="_xlnm.Print_Area" localSheetId="0">Sheet1!$A$1:$I$52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9" l="1"/>
  <c r="C18" i="19"/>
  <c r="C16" i="19"/>
  <c r="Q10" i="14" l="1"/>
  <c r="P53" i="14"/>
  <c r="Q52" i="14"/>
  <c r="Q53" i="14" s="1"/>
  <c r="P52" i="14"/>
  <c r="P9" i="14"/>
  <c r="Q9" i="14"/>
  <c r="U52" i="17"/>
  <c r="U9"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11" i="17"/>
  <c r="L51" i="17"/>
  <c r="R4" i="17"/>
  <c r="R5" i="17"/>
  <c r="R6" i="17"/>
  <c r="R7" i="17"/>
  <c r="R3" i="17"/>
  <c r="L8" i="17"/>
  <c r="F10" i="17" l="1"/>
  <c r="G10" i="17"/>
  <c r="M51" i="17" l="1"/>
  <c r="K51" i="17"/>
  <c r="J51" i="17"/>
  <c r="R51" i="17" s="1"/>
  <c r="R52" i="17" s="1"/>
  <c r="H51" i="17"/>
  <c r="D51" i="17"/>
  <c r="N50" i="17"/>
  <c r="N49" i="17"/>
  <c r="N48" i="17"/>
  <c r="N46" i="17"/>
  <c r="N45" i="17"/>
  <c r="F45" i="17"/>
  <c r="G45" i="17" s="1"/>
  <c r="N44" i="17"/>
  <c r="F44" i="17"/>
  <c r="N43" i="17"/>
  <c r="F43" i="17"/>
  <c r="N42" i="17"/>
  <c r="F42" i="17"/>
  <c r="G42" i="17" s="1"/>
  <c r="N41" i="17"/>
  <c r="N40" i="17"/>
  <c r="N39" i="17"/>
  <c r="F39" i="17"/>
  <c r="G39" i="17" s="1"/>
  <c r="N38" i="17"/>
  <c r="F38" i="17"/>
  <c r="G38" i="17" s="1"/>
  <c r="N37" i="17"/>
  <c r="F37" i="17"/>
  <c r="G37" i="17" s="1"/>
  <c r="N36" i="17"/>
  <c r="N35" i="17"/>
  <c r="F35" i="17"/>
  <c r="G35" i="17" s="1"/>
  <c r="N34" i="17"/>
  <c r="N33" i="17"/>
  <c r="N32" i="17"/>
  <c r="N30" i="17"/>
  <c r="N29" i="17"/>
  <c r="N28" i="17"/>
  <c r="F28" i="17"/>
  <c r="G28" i="17" s="1"/>
  <c r="N27" i="17"/>
  <c r="G26" i="17"/>
  <c r="N25" i="17"/>
  <c r="N24" i="17"/>
  <c r="N23" i="17"/>
  <c r="F23" i="17"/>
  <c r="G23" i="17" s="1"/>
  <c r="G22" i="17"/>
  <c r="N21" i="17"/>
  <c r="N20" i="17"/>
  <c r="F20" i="17"/>
  <c r="G20" i="17" s="1"/>
  <c r="N19" i="17"/>
  <c r="G19" i="17"/>
  <c r="N18" i="17"/>
  <c r="G18" i="17"/>
  <c r="N17" i="17"/>
  <c r="F17" i="17"/>
  <c r="G17" i="17" s="1"/>
  <c r="N16" i="17"/>
  <c r="F16" i="17"/>
  <c r="G16" i="17" s="1"/>
  <c r="N15" i="17"/>
  <c r="F15" i="17"/>
  <c r="G15" i="17" s="1"/>
  <c r="N14" i="17"/>
  <c r="F14" i="17"/>
  <c r="G14" i="17" s="1"/>
  <c r="N13" i="17"/>
  <c r="N12" i="17"/>
  <c r="N11" i="17"/>
  <c r="M8" i="17"/>
  <c r="K8" i="17"/>
  <c r="J8" i="17"/>
  <c r="H8" i="17"/>
  <c r="D8" i="17"/>
  <c r="F7" i="17"/>
  <c r="F6" i="17"/>
  <c r="G6" i="17" s="1"/>
  <c r="F5" i="17"/>
  <c r="G5" i="17" s="1"/>
  <c r="P3" i="17"/>
  <c r="P8" i="17" s="1"/>
  <c r="M53" i="18"/>
  <c r="K53" i="18"/>
  <c r="N54" i="18" s="1"/>
  <c r="J53" i="18"/>
  <c r="H53" i="18"/>
  <c r="D53" i="18"/>
  <c r="N52" i="18"/>
  <c r="N51" i="18"/>
  <c r="N50" i="18"/>
  <c r="N48" i="18"/>
  <c r="N47" i="18"/>
  <c r="G47" i="18"/>
  <c r="F47" i="18"/>
  <c r="N46" i="18"/>
  <c r="F46" i="18"/>
  <c r="N45" i="18"/>
  <c r="F45" i="18"/>
  <c r="N44" i="18"/>
  <c r="F44" i="18"/>
  <c r="G44" i="18" s="1"/>
  <c r="N43" i="18"/>
  <c r="N42" i="18"/>
  <c r="N41" i="18"/>
  <c r="G41" i="18"/>
  <c r="F41" i="18"/>
  <c r="N40" i="18"/>
  <c r="F40" i="18"/>
  <c r="G40" i="18" s="1"/>
  <c r="N39" i="18"/>
  <c r="F39" i="18"/>
  <c r="G39" i="18" s="1"/>
  <c r="N38" i="18"/>
  <c r="N37" i="18"/>
  <c r="F37" i="18"/>
  <c r="G37" i="18" s="1"/>
  <c r="N36" i="18"/>
  <c r="N35" i="18"/>
  <c r="N34" i="18"/>
  <c r="N32" i="18"/>
  <c r="N31" i="18"/>
  <c r="N30" i="18"/>
  <c r="F30" i="18"/>
  <c r="G30" i="18" s="1"/>
  <c r="N29" i="18"/>
  <c r="G28" i="18"/>
  <c r="N27" i="18"/>
  <c r="N26" i="18"/>
  <c r="N25" i="18"/>
  <c r="F25" i="18"/>
  <c r="G25" i="18" s="1"/>
  <c r="N24" i="18"/>
  <c r="G24" i="18"/>
  <c r="N23" i="18"/>
  <c r="N22" i="18"/>
  <c r="F22" i="18"/>
  <c r="G22" i="18" s="1"/>
  <c r="N21" i="18"/>
  <c r="G21" i="18"/>
  <c r="N20" i="18"/>
  <c r="N19" i="18"/>
  <c r="G19" i="18"/>
  <c r="N18" i="18"/>
  <c r="F18" i="18"/>
  <c r="G18" i="18" s="1"/>
  <c r="N17" i="18"/>
  <c r="F17" i="18"/>
  <c r="G17" i="18" s="1"/>
  <c r="N16" i="18"/>
  <c r="F16" i="18"/>
  <c r="G16" i="18" s="1"/>
  <c r="N15" i="18"/>
  <c r="F15" i="18"/>
  <c r="G15" i="18" s="1"/>
  <c r="N14" i="18"/>
  <c r="N13" i="18"/>
  <c r="N12" i="18"/>
  <c r="G11" i="18"/>
  <c r="F11" i="18"/>
  <c r="M9" i="18"/>
  <c r="N9" i="18" s="1"/>
  <c r="K9" i="18"/>
  <c r="J9" i="18"/>
  <c r="H9" i="18"/>
  <c r="D9" i="18"/>
  <c r="F7" i="18"/>
  <c r="F6" i="18"/>
  <c r="G6" i="18" s="1"/>
  <c r="F5" i="18"/>
  <c r="G5" i="18" s="1"/>
  <c r="P3" i="18"/>
  <c r="P9" i="18" s="1"/>
  <c r="M32" i="14"/>
  <c r="G53" i="18" l="1"/>
  <c r="N53" i="18"/>
  <c r="R8" i="17"/>
  <c r="N8" i="17"/>
  <c r="N51" i="17"/>
  <c r="N52" i="17"/>
  <c r="G8" i="17"/>
  <c r="G51" i="17"/>
  <c r="G9" i="18"/>
  <c r="M29" i="14"/>
  <c r="O3" i="14" l="1"/>
  <c r="M41" i="14"/>
  <c r="M34" i="14"/>
  <c r="M35" i="14" l="1"/>
  <c r="M36" i="14"/>
  <c r="M37" i="14"/>
  <c r="M38" i="14"/>
  <c r="M39" i="14"/>
  <c r="M40" i="14"/>
  <c r="M42" i="14"/>
  <c r="M43" i="14"/>
  <c r="M44" i="14"/>
  <c r="M45" i="14"/>
  <c r="M46" i="14"/>
  <c r="M47" i="14"/>
  <c r="M49" i="14"/>
  <c r="M50" i="14"/>
  <c r="M51" i="14"/>
  <c r="M14" i="14"/>
  <c r="M15" i="14"/>
  <c r="M16" i="14"/>
  <c r="M17" i="14"/>
  <c r="M18" i="14"/>
  <c r="M19" i="14"/>
  <c r="M20" i="14"/>
  <c r="M21" i="14"/>
  <c r="M22" i="14"/>
  <c r="M23" i="14"/>
  <c r="M24" i="14"/>
  <c r="M25" i="14"/>
  <c r="M26" i="14"/>
  <c r="M27" i="14"/>
  <c r="M30" i="14"/>
  <c r="M31" i="14"/>
  <c r="M12" i="14"/>
  <c r="M52" i="14" l="1"/>
  <c r="G44" i="15"/>
  <c r="G46" i="15" s="1"/>
  <c r="H11" i="15"/>
  <c r="H29" i="15"/>
  <c r="B30" i="16"/>
  <c r="E30" i="16"/>
  <c r="P11" i="17" l="1"/>
  <c r="P12" i="18"/>
  <c r="O14" i="14"/>
  <c r="P13" i="18"/>
  <c r="P12" i="17"/>
  <c r="B37" i="16"/>
  <c r="O18" i="14" l="1"/>
  <c r="O52" i="14" s="1"/>
  <c r="P16" i="17"/>
  <c r="P51" i="17" s="1"/>
  <c r="P52" i="17" s="1"/>
  <c r="P17" i="18"/>
  <c r="P53" i="18" s="1"/>
  <c r="P54" i="18" s="1"/>
  <c r="I11" i="15"/>
  <c r="K11" i="15"/>
  <c r="K29" i="15" s="1"/>
  <c r="H35" i="15" s="1"/>
  <c r="O9" i="14" l="1"/>
  <c r="O53" i="14" s="1"/>
  <c r="H34" i="15"/>
  <c r="H36" i="15" s="1"/>
  <c r="G29" i="15"/>
  <c r="G5" i="15" s="1"/>
  <c r="E29" i="15"/>
  <c r="L9" i="14"/>
  <c r="L52" i="14" l="1"/>
  <c r="K52" i="14" l="1"/>
  <c r="J9" i="14"/>
  <c r="J52" i="14"/>
  <c r="H9" i="14"/>
  <c r="H52" i="14"/>
  <c r="D52" i="14"/>
  <c r="F46" i="14"/>
  <c r="G46" i="14" s="1"/>
  <c r="F45" i="14"/>
  <c r="F44" i="14"/>
  <c r="F43" i="14"/>
  <c r="G43" i="14" s="1"/>
  <c r="F40" i="14"/>
  <c r="G40" i="14" s="1"/>
  <c r="F39" i="14"/>
  <c r="G39" i="14" s="1"/>
  <c r="F38" i="14"/>
  <c r="G38" i="14" s="1"/>
  <c r="F36" i="14"/>
  <c r="G36" i="14" s="1"/>
  <c r="F30" i="14"/>
  <c r="G30" i="14" s="1"/>
  <c r="G28" i="14"/>
  <c r="F25" i="14"/>
  <c r="G25" i="14" s="1"/>
  <c r="G24" i="14"/>
  <c r="G22" i="14"/>
  <c r="G20" i="14"/>
  <c r="F19" i="14"/>
  <c r="G19" i="14" s="1"/>
  <c r="F18" i="14"/>
  <c r="G18" i="14" s="1"/>
  <c r="F17" i="14"/>
  <c r="G17" i="14" s="1"/>
  <c r="F16" i="14"/>
  <c r="G16" i="14" s="1"/>
  <c r="F11" i="14"/>
  <c r="G11" i="14" s="1"/>
  <c r="K9" i="14"/>
  <c r="M9" i="14" s="1"/>
  <c r="D9" i="14"/>
  <c r="F7" i="14"/>
  <c r="F6" i="14"/>
  <c r="G6" i="14" s="1"/>
  <c r="F5" i="14"/>
  <c r="G5" i="14" s="1"/>
  <c r="M53" i="14" l="1"/>
  <c r="G9" i="14"/>
  <c r="G52" i="14"/>
  <c r="E17" i="13"/>
  <c r="D51" i="13" s="1"/>
  <c r="E42" i="13"/>
  <c r="D48" i="13" s="1"/>
  <c r="D50" i="13" s="1"/>
  <c r="D52" i="13" l="1"/>
  <c r="D42" i="12"/>
  <c r="C48" i="12" s="1"/>
  <c r="C50" i="12" s="1"/>
  <c r="C52" i="12" s="1"/>
  <c r="D16" i="12"/>
  <c r="C53" i="12" s="1"/>
  <c r="C54" i="12" l="1"/>
  <c r="D22" i="12"/>
  <c r="H9" i="8" l="1"/>
  <c r="D20" i="8"/>
  <c r="B20" i="8"/>
  <c r="C22" i="8" s="1"/>
  <c r="I7" i="8"/>
  <c r="J7" i="8" s="1"/>
  <c r="I5" i="8"/>
  <c r="J5" i="8" s="1"/>
  <c r="I3" i="8"/>
  <c r="J3" i="8" s="1"/>
  <c r="J9" i="8" l="1"/>
  <c r="I9" i="8"/>
  <c r="H9" i="6"/>
  <c r="H21" i="6"/>
  <c r="I10" i="2"/>
  <c r="I47" i="2"/>
  <c r="I57" i="2" s="1"/>
  <c r="I21" i="6"/>
  <c r="E87" i="7"/>
  <c r="E86" i="7"/>
  <c r="I85" i="7"/>
  <c r="I84" i="7"/>
  <c r="I83" i="7"/>
  <c r="I82" i="7"/>
  <c r="I81" i="7"/>
  <c r="I80" i="7"/>
  <c r="I79" i="7"/>
  <c r="I78" i="7"/>
  <c r="I77" i="7"/>
  <c r="I76" i="7"/>
  <c r="I75" i="7"/>
  <c r="I74" i="7"/>
  <c r="I72" i="7"/>
  <c r="I71" i="7"/>
  <c r="I70" i="7"/>
  <c r="E65" i="7"/>
  <c r="E67" i="7" s="1"/>
  <c r="I64" i="7"/>
  <c r="I63" i="7"/>
  <c r="I62" i="7"/>
  <c r="I61" i="7"/>
  <c r="I60" i="7"/>
  <c r="I59" i="7"/>
  <c r="I58" i="7"/>
  <c r="I57" i="7"/>
  <c r="I56" i="7"/>
  <c r="I55" i="7"/>
  <c r="I54" i="7"/>
  <c r="I53" i="7"/>
  <c r="I52" i="7"/>
  <c r="I51" i="7"/>
  <c r="I50" i="7"/>
  <c r="I49" i="7"/>
  <c r="E45" i="7"/>
  <c r="E44" i="7"/>
  <c r="I43" i="7"/>
  <c r="I42" i="7"/>
  <c r="I41" i="7"/>
  <c r="I40" i="7"/>
  <c r="I39" i="7"/>
  <c r="I38" i="7"/>
  <c r="I37" i="7"/>
  <c r="I36" i="7"/>
  <c r="I35" i="7"/>
  <c r="I34" i="7"/>
  <c r="I33" i="7"/>
  <c r="I32" i="7"/>
  <c r="I31" i="7"/>
  <c r="I30" i="7"/>
  <c r="I29" i="7"/>
  <c r="E25" i="7"/>
  <c r="E24" i="7"/>
  <c r="E26" i="7" s="1"/>
  <c r="I23" i="7"/>
  <c r="I22" i="7"/>
  <c r="I21" i="7"/>
  <c r="I20" i="7"/>
  <c r="I19" i="7"/>
  <c r="I18" i="7"/>
  <c r="I17" i="7"/>
  <c r="I16" i="7"/>
  <c r="I15" i="7"/>
  <c r="I14" i="7"/>
  <c r="I13" i="7"/>
  <c r="I12" i="7"/>
  <c r="I11" i="7"/>
  <c r="E46" i="7" l="1"/>
  <c r="E91" i="7"/>
  <c r="E88" i="7"/>
  <c r="E90" i="7"/>
  <c r="E92" i="7" s="1"/>
  <c r="I5" i="6" l="1"/>
  <c r="D10" i="2" l="1"/>
  <c r="G19" i="6"/>
  <c r="G12" i="6"/>
  <c r="J47" i="2"/>
  <c r="J3" i="2" s="1"/>
  <c r="J10" i="2" l="1"/>
  <c r="K54" i="2"/>
  <c r="I17" i="3"/>
  <c r="I16" i="3"/>
  <c r="H18" i="3"/>
  <c r="I18" i="3" s="1"/>
  <c r="H12" i="3"/>
  <c r="G12" i="3"/>
  <c r="I9" i="3"/>
  <c r="J9" i="3" s="1"/>
  <c r="I10" i="3"/>
  <c r="J10" i="3" s="1"/>
  <c r="I7" i="3"/>
  <c r="J7" i="3" s="1"/>
  <c r="I5" i="3"/>
  <c r="J5" i="3" s="1"/>
  <c r="I3" i="3"/>
  <c r="D47" i="2"/>
  <c r="F45" i="2"/>
  <c r="G45" i="2" s="1"/>
  <c r="F44" i="2"/>
  <c r="F43" i="2"/>
  <c r="F42" i="2"/>
  <c r="G42" i="2" s="1"/>
  <c r="F39" i="2"/>
  <c r="G39" i="2" s="1"/>
  <c r="F38" i="2"/>
  <c r="G38" i="2" s="1"/>
  <c r="F37" i="2"/>
  <c r="G37" i="2" s="1"/>
  <c r="F36" i="2"/>
  <c r="G36" i="2" s="1"/>
  <c r="F30" i="2"/>
  <c r="G30" i="2" s="1"/>
  <c r="G28" i="2"/>
  <c r="F25" i="2"/>
  <c r="G25" i="2" s="1"/>
  <c r="G24" i="2"/>
  <c r="F22" i="2"/>
  <c r="G22" i="2" s="1"/>
  <c r="G21" i="2"/>
  <c r="G20" i="2"/>
  <c r="F19" i="2"/>
  <c r="G19" i="2" s="1"/>
  <c r="F18" i="2"/>
  <c r="G18" i="2" s="1"/>
  <c r="F17" i="2"/>
  <c r="G17" i="2" s="1"/>
  <c r="F16" i="2"/>
  <c r="G16" i="2" s="1"/>
  <c r="F12" i="2"/>
  <c r="G12" i="2" s="1"/>
  <c r="F8" i="2"/>
  <c r="F7" i="2"/>
  <c r="G7" i="2" s="1"/>
  <c r="F6" i="2"/>
  <c r="G6" i="2" s="1"/>
  <c r="G10" i="2" l="1"/>
  <c r="I12" i="3"/>
  <c r="J3" i="3"/>
  <c r="J12" i="3" s="1"/>
  <c r="J14" i="3" s="1"/>
  <c r="G47" i="2"/>
  <c r="H6" i="1"/>
  <c r="I6" i="1" s="1"/>
  <c r="H7" i="1"/>
  <c r="I7" i="1" s="1"/>
  <c r="H8" i="1"/>
  <c r="H12" i="1"/>
  <c r="I12" i="1" s="1"/>
  <c r="H16" i="1"/>
  <c r="I16" i="1" s="1"/>
  <c r="H17" i="1"/>
  <c r="I17" i="1" s="1"/>
  <c r="H18" i="1"/>
  <c r="I18" i="1" s="1"/>
  <c r="H19" i="1"/>
  <c r="I19" i="1" s="1"/>
  <c r="I20" i="1"/>
  <c r="I21" i="1"/>
  <c r="H22" i="1"/>
  <c r="I22" i="1" s="1"/>
  <c r="I24" i="1"/>
  <c r="H25" i="1"/>
  <c r="I25" i="1" s="1"/>
  <c r="I28" i="1"/>
  <c r="H30" i="1"/>
  <c r="I30" i="1" s="1"/>
  <c r="H33" i="1"/>
  <c r="I33" i="1" s="1"/>
  <c r="H34" i="1"/>
  <c r="I34" i="1" s="1"/>
  <c r="H35" i="1"/>
  <c r="I35" i="1" s="1"/>
  <c r="H36" i="1"/>
  <c r="I36" i="1" s="1"/>
  <c r="H40" i="1"/>
  <c r="I40" i="1" s="1"/>
  <c r="H41" i="1"/>
  <c r="I41" i="1" s="1"/>
  <c r="H42" i="1"/>
  <c r="H43" i="1"/>
  <c r="I44" i="1"/>
  <c r="I49" i="1"/>
  <c r="H50" i="1"/>
  <c r="I50" i="1" s="1"/>
  <c r="E51" i="1"/>
  <c r="E10" i="1"/>
  <c r="I10" i="1" l="1"/>
  <c r="I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Anita James</author>
  </authors>
  <commentList>
    <comment ref="H5" authorId="0" shapeId="0" xr:uid="{435FA83F-DE28-42D4-84D5-F93E7AABEADC}">
      <text>
        <r>
          <rPr>
            <b/>
            <sz val="8"/>
            <color indexed="81"/>
            <rFont val="Tahoma"/>
            <family val="2"/>
          </rPr>
          <t>Anita James:</t>
        </r>
        <r>
          <rPr>
            <sz val="8"/>
            <color indexed="81"/>
            <rFont val="Tahoma"/>
            <family val="2"/>
          </rPr>
          <t xml:space="preserve">
Not invoiced</t>
        </r>
      </text>
    </comment>
    <comment ref="H12" authorId="0" shapeId="0" xr:uid="{D28C63D7-0B72-4C0E-929D-566EECA4EE88}">
      <text>
        <r>
          <rPr>
            <b/>
            <sz val="8"/>
            <color indexed="81"/>
            <rFont val="Tahoma"/>
            <family val="2"/>
          </rPr>
          <t>Anita James:</t>
        </r>
        <r>
          <rPr>
            <sz val="8"/>
            <color indexed="81"/>
            <rFont val="Tahoma"/>
            <family val="2"/>
          </rPr>
          <t xml:space="preserve">
Deputy Clerk &amp; Programme Manager only as Locum clerk under professional fees</t>
        </r>
      </text>
    </comment>
    <comment ref="L12" authorId="0" shapeId="0" xr:uid="{C83B27D5-9C98-4EE7-BA05-9A06BF5D00A4}">
      <text>
        <r>
          <rPr>
            <b/>
            <sz val="8"/>
            <color indexed="81"/>
            <rFont val="Tahoma"/>
            <family val="2"/>
          </rPr>
          <t>Anita James:</t>
        </r>
        <r>
          <rPr>
            <sz val="8"/>
            <color indexed="81"/>
            <rFont val="Tahoma"/>
            <family val="2"/>
          </rPr>
          <t xml:space="preserve">
Increased stipend for Programme Manager &amp; Deputy clerk and national pay rise</t>
        </r>
      </text>
    </comment>
    <comment ref="K14" authorId="0" shapeId="0" xr:uid="{6937B47F-9199-4433-9794-92375B70B096}">
      <text>
        <r>
          <rPr>
            <b/>
            <sz val="8"/>
            <color indexed="81"/>
            <rFont val="Tahoma"/>
            <family val="2"/>
          </rPr>
          <t>Anita James:</t>
        </r>
        <r>
          <rPr>
            <sz val="8"/>
            <color indexed="81"/>
            <rFont val="Tahoma"/>
            <family val="2"/>
          </rPr>
          <t xml:space="preserve">
Threshold £9,100, no emplyer NI paid to date. £4,187 allowance to 31 March 25</t>
        </r>
      </text>
    </comment>
    <comment ref="L14" authorId="0" shapeId="0" xr:uid="{331FF101-0C70-441F-B8E9-8EF9B8FC39FA}">
      <text>
        <r>
          <rPr>
            <b/>
            <sz val="8"/>
            <color indexed="81"/>
            <rFont val="Tahoma"/>
            <family val="2"/>
          </rPr>
          <t>Anita James:</t>
        </r>
        <r>
          <rPr>
            <sz val="8"/>
            <color indexed="81"/>
            <rFont val="Tahoma"/>
            <family val="2"/>
          </rPr>
          <t xml:space="preserve">
£4,187 allowanace left to October 24. Gross salalries - pension= £19,489 @13.8% </t>
        </r>
      </text>
    </comment>
    <comment ref="L21" authorId="0" shapeId="0" xr:uid="{5452E0C6-721B-4AB6-9B5D-4D6EBDE1F939}">
      <text>
        <r>
          <rPr>
            <b/>
            <sz val="8"/>
            <color indexed="81"/>
            <rFont val="Tahoma"/>
            <family val="2"/>
          </rPr>
          <t>Anita James:</t>
        </r>
        <r>
          <rPr>
            <sz val="8"/>
            <color indexed="81"/>
            <rFont val="Tahoma"/>
            <family val="2"/>
          </rPr>
          <t xml:space="preserve">
IT Change to MS365</t>
        </r>
      </text>
    </comment>
    <comment ref="K22" authorId="0" shapeId="0" xr:uid="{E633042D-E3E5-4B08-88EF-19E5A2BA3EEB}">
      <text>
        <r>
          <rPr>
            <b/>
            <sz val="8"/>
            <color indexed="81"/>
            <rFont val="Tahoma"/>
            <family val="2"/>
          </rPr>
          <t>Anita James:</t>
        </r>
        <r>
          <rPr>
            <sz val="8"/>
            <color indexed="81"/>
            <rFont val="Tahoma"/>
            <family val="2"/>
          </rPr>
          <t xml:space="preserve">
Includes 4 invoices for Microshade from previous years not paid. £127.44 Jules Meredith. £215 new website Parish Online</t>
        </r>
      </text>
    </comment>
    <comment ref="L22" authorId="0" shapeId="0" xr:uid="{A5C0CC87-854F-4878-94FF-9009B70AE0F8}">
      <text>
        <r>
          <rPr>
            <b/>
            <sz val="8"/>
            <color indexed="81"/>
            <rFont val="Tahoma"/>
            <family val="2"/>
          </rPr>
          <t>Anita James:</t>
        </r>
        <r>
          <rPr>
            <sz val="8"/>
            <color indexed="81"/>
            <rFont val="Tahoma"/>
            <family val="2"/>
          </rPr>
          <t xml:space="preserve">
Microshade invoices</t>
        </r>
      </text>
    </comment>
    <comment ref="K24" authorId="0" shapeId="0" xr:uid="{591C70E8-AEEE-4EAE-B6FC-B55F9864E591}">
      <text>
        <r>
          <rPr>
            <b/>
            <sz val="8"/>
            <color indexed="81"/>
            <rFont val="Tahoma"/>
            <family val="2"/>
          </rPr>
          <t>Anita James:</t>
        </r>
        <r>
          <rPr>
            <sz val="8"/>
            <color indexed="81"/>
            <rFont val="Tahoma"/>
            <family val="2"/>
          </rPr>
          <t xml:space="preserve">
High as CILCA costs </t>
        </r>
      </text>
    </comment>
    <comment ref="H29" authorId="0" shapeId="0" xr:uid="{621644DF-F51C-4283-8630-E82F08E81F85}">
      <text>
        <r>
          <rPr>
            <b/>
            <sz val="8"/>
            <color indexed="81"/>
            <rFont val="Tahoma"/>
            <family val="2"/>
          </rPr>
          <t>Anita James:</t>
        </r>
        <r>
          <rPr>
            <sz val="8"/>
            <color indexed="81"/>
            <rFont val="Tahoma"/>
            <family val="2"/>
          </rPr>
          <t xml:space="preserve">
£35,000 Locum Services</t>
        </r>
      </text>
    </comment>
    <comment ref="K29" authorId="0" shapeId="0" xr:uid="{7EC522C2-5B6A-4E36-9F3A-F43FCA2D4135}">
      <text>
        <r>
          <rPr>
            <b/>
            <sz val="8"/>
            <color indexed="81"/>
            <rFont val="Tahoma"/>
            <family val="2"/>
          </rPr>
          <t>Anita James:</t>
        </r>
        <r>
          <rPr>
            <sz val="8"/>
            <color indexed="81"/>
            <rFont val="Tahoma"/>
            <family val="2"/>
          </rPr>
          <t xml:space="preserve">
Locum clerk to April 24</t>
        </r>
      </text>
    </comment>
    <comment ref="K32" authorId="0" shapeId="0" xr:uid="{6399291E-1A33-4366-A287-856798D2F4A1}">
      <text>
        <r>
          <rPr>
            <b/>
            <sz val="8"/>
            <color indexed="81"/>
            <rFont val="Tahoma"/>
            <family val="2"/>
          </rPr>
          <t>Anita James:</t>
        </r>
        <r>
          <rPr>
            <sz val="8"/>
            <color indexed="81"/>
            <rFont val="Tahoma"/>
            <family val="2"/>
          </rPr>
          <t xml:space="preserve">
School grant and football roof </t>
        </r>
      </text>
    </comment>
    <comment ref="H45" authorId="0" shapeId="0" xr:uid="{901DF657-EF54-4E89-BC46-7975794E74C5}">
      <text>
        <r>
          <rPr>
            <b/>
            <sz val="8"/>
            <color indexed="81"/>
            <rFont val="Tahoma"/>
            <family val="2"/>
          </rPr>
          <t>Anita James:</t>
        </r>
        <r>
          <rPr>
            <sz val="8"/>
            <color indexed="81"/>
            <rFont val="Tahoma"/>
            <family val="2"/>
          </rPr>
          <t xml:space="preserve">
Jubilee mugs</t>
        </r>
      </text>
    </comment>
    <comment ref="H46" authorId="0" shapeId="0" xr:uid="{652DB99B-510A-4F5E-BD18-8569B5EACECA}">
      <text>
        <r>
          <rPr>
            <b/>
            <sz val="8"/>
            <color indexed="81"/>
            <rFont val="Tahoma"/>
            <family val="2"/>
          </rPr>
          <t>Anita James:</t>
        </r>
        <r>
          <rPr>
            <sz val="8"/>
            <color indexed="81"/>
            <rFont val="Tahoma"/>
            <family val="2"/>
          </rPr>
          <t xml:space="preserve">
Survey football clubhouse/defib pads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Anita James</author>
  </authors>
  <commentList>
    <comment ref="H5" authorId="0" shapeId="0" xr:uid="{011E925A-E326-4554-B83C-5F860C30A395}">
      <text>
        <r>
          <rPr>
            <b/>
            <sz val="8"/>
            <color indexed="81"/>
            <rFont val="Tahoma"/>
            <family val="2"/>
          </rPr>
          <t>Anita James:</t>
        </r>
        <r>
          <rPr>
            <sz val="8"/>
            <color indexed="81"/>
            <rFont val="Tahoma"/>
            <family val="2"/>
          </rPr>
          <t xml:space="preserve">
Not invoiced</t>
        </r>
      </text>
    </comment>
    <comment ref="S5" authorId="0" shapeId="0" xr:uid="{222D73A4-1BC6-4F9C-8B15-CBDC13E55F7E}">
      <text>
        <r>
          <rPr>
            <b/>
            <sz val="8"/>
            <color indexed="81"/>
            <rFont val="Tahoma"/>
            <family val="2"/>
          </rPr>
          <t>Anita James:30 Church Lane not invoiced for 22/23 &amp; 23/24</t>
        </r>
      </text>
    </comment>
    <comment ref="H11" authorId="0" shapeId="0" xr:uid="{110EC547-3493-47FC-BDE3-5F06E425E99D}">
      <text>
        <r>
          <rPr>
            <b/>
            <sz val="8"/>
            <color indexed="81"/>
            <rFont val="Tahoma"/>
            <family val="2"/>
          </rPr>
          <t>Anita James:</t>
        </r>
        <r>
          <rPr>
            <sz val="8"/>
            <color indexed="81"/>
            <rFont val="Tahoma"/>
            <family val="2"/>
          </rPr>
          <t xml:space="preserve">
Deputy Clerk &amp; Programme Manager only as Locum clerk under professional fees</t>
        </r>
      </text>
    </comment>
    <comment ref="M11" authorId="0" shapeId="0" xr:uid="{228F5658-723C-4AFE-81D0-EFD73E1EE543}">
      <text>
        <r>
          <rPr>
            <b/>
            <sz val="8"/>
            <color indexed="81"/>
            <rFont val="Tahoma"/>
            <family val="2"/>
          </rPr>
          <t>Anita James:</t>
        </r>
        <r>
          <rPr>
            <sz val="8"/>
            <color indexed="81"/>
            <rFont val="Tahoma"/>
            <family val="2"/>
          </rPr>
          <t xml:space="preserve">
Increased stipend for Programme Manager &amp; Deputy clerk and national pay rise</t>
        </r>
      </text>
    </comment>
    <comment ref="K12" authorId="0" shapeId="0" xr:uid="{F4C77A90-AFFA-4779-A311-9AD5718BE278}">
      <text>
        <r>
          <rPr>
            <b/>
            <sz val="8"/>
            <color indexed="81"/>
            <rFont val="Tahoma"/>
            <family val="2"/>
          </rPr>
          <t>Anita James:</t>
        </r>
        <r>
          <rPr>
            <sz val="8"/>
            <color indexed="81"/>
            <rFont val="Tahoma"/>
            <family val="2"/>
          </rPr>
          <t xml:space="preserve">
Threshold £9,100, no emplyer NI paid to date. £4,187 allowance to 31 March 25</t>
        </r>
      </text>
    </comment>
    <comment ref="M12" authorId="0" shapeId="0" xr:uid="{CD77E212-45B1-4A50-877A-B28D27B41D62}">
      <text>
        <r>
          <rPr>
            <b/>
            <sz val="8"/>
            <color indexed="81"/>
            <rFont val="Tahoma"/>
            <family val="2"/>
          </rPr>
          <t>Anita James:</t>
        </r>
        <r>
          <rPr>
            <sz val="8"/>
            <color indexed="81"/>
            <rFont val="Tahoma"/>
            <family val="2"/>
          </rPr>
          <t xml:space="preserve">
£4,187 allowanace left to October 24. Gross salalries - pension= £19,489 @13.8% </t>
        </r>
      </text>
    </comment>
    <comment ref="K19" authorId="0" shapeId="0" xr:uid="{77375287-56E2-446B-B425-3347C3CE03D4}">
      <text>
        <r>
          <rPr>
            <b/>
            <sz val="8"/>
            <color indexed="81"/>
            <rFont val="Tahoma"/>
            <family val="2"/>
          </rPr>
          <t>Anita James:</t>
        </r>
        <r>
          <rPr>
            <sz val="8"/>
            <color indexed="81"/>
            <rFont val="Tahoma"/>
            <family val="2"/>
          </rPr>
          <t xml:space="preserve">
Includes 4 invoices for Microshade from previous years not paid. £127.44 Jules Meredith. £215 new website Parish Online</t>
        </r>
      </text>
    </comment>
    <comment ref="M19" authorId="0" shapeId="0" xr:uid="{B89C3B31-D99F-4567-BAA3-3FB409E987FE}">
      <text>
        <r>
          <rPr>
            <b/>
            <sz val="8"/>
            <color indexed="81"/>
            <rFont val="Tahoma"/>
            <family val="2"/>
          </rPr>
          <t>Anita James:</t>
        </r>
        <r>
          <rPr>
            <sz val="8"/>
            <color indexed="81"/>
            <rFont val="Tahoma"/>
            <family val="2"/>
          </rPr>
          <t xml:space="preserve">
Microshade invoices</t>
        </r>
      </text>
    </comment>
    <comment ref="K22" authorId="0" shapeId="0" xr:uid="{F7ACC1C8-41D5-49A4-91A6-753D341A2F21}">
      <text>
        <r>
          <rPr>
            <b/>
            <sz val="8"/>
            <color indexed="81"/>
            <rFont val="Tahoma"/>
            <family val="2"/>
          </rPr>
          <t>Anita James:</t>
        </r>
        <r>
          <rPr>
            <sz val="8"/>
            <color indexed="81"/>
            <rFont val="Tahoma"/>
            <family val="2"/>
          </rPr>
          <t xml:space="preserve">
High as CILCA costs </t>
        </r>
      </text>
    </comment>
    <comment ref="H27" authorId="0" shapeId="0" xr:uid="{37244156-6387-4CCD-8385-0445F9B0B1D4}">
      <text>
        <r>
          <rPr>
            <b/>
            <sz val="8"/>
            <color indexed="81"/>
            <rFont val="Tahoma"/>
            <family val="2"/>
          </rPr>
          <t>Anita James:</t>
        </r>
        <r>
          <rPr>
            <sz val="8"/>
            <color indexed="81"/>
            <rFont val="Tahoma"/>
            <family val="2"/>
          </rPr>
          <t xml:space="preserve">
£35,000 Locum Services</t>
        </r>
      </text>
    </comment>
    <comment ref="K27" authorId="0" shapeId="0" xr:uid="{AAE619D4-1888-4CDA-9335-56A40044FF89}">
      <text>
        <r>
          <rPr>
            <b/>
            <sz val="8"/>
            <color indexed="81"/>
            <rFont val="Tahoma"/>
            <family val="2"/>
          </rPr>
          <t>Anita James:</t>
        </r>
        <r>
          <rPr>
            <sz val="8"/>
            <color indexed="81"/>
            <rFont val="Tahoma"/>
            <family val="2"/>
          </rPr>
          <t xml:space="preserve">
Locum clerk to April 24</t>
        </r>
      </text>
    </comment>
    <comment ref="K30" authorId="0" shapeId="0" xr:uid="{423A2917-2EC4-4FB4-949E-B58CB82A905B}">
      <text>
        <r>
          <rPr>
            <b/>
            <sz val="8"/>
            <color indexed="81"/>
            <rFont val="Tahoma"/>
            <family val="2"/>
          </rPr>
          <t>Anita James:</t>
        </r>
        <r>
          <rPr>
            <sz val="8"/>
            <color indexed="81"/>
            <rFont val="Tahoma"/>
            <family val="2"/>
          </rPr>
          <t xml:space="preserve">
School grant and football roof </t>
        </r>
      </text>
    </comment>
    <comment ref="H44" authorId="0" shapeId="0" xr:uid="{82C0C99D-1199-4240-BFBF-C897EB413C33}">
      <text>
        <r>
          <rPr>
            <b/>
            <sz val="8"/>
            <color indexed="81"/>
            <rFont val="Tahoma"/>
            <family val="2"/>
          </rPr>
          <t>Anita James:</t>
        </r>
        <r>
          <rPr>
            <sz val="8"/>
            <color indexed="81"/>
            <rFont val="Tahoma"/>
            <family val="2"/>
          </rPr>
          <t xml:space="preserve">
Jubilee mugs</t>
        </r>
      </text>
    </comment>
    <comment ref="H45" authorId="0" shapeId="0" xr:uid="{EB642625-F686-4882-BC6D-747A920ADE53}">
      <text>
        <r>
          <rPr>
            <b/>
            <sz val="8"/>
            <color indexed="81"/>
            <rFont val="Tahoma"/>
            <family val="2"/>
          </rPr>
          <t>Anita James:</t>
        </r>
        <r>
          <rPr>
            <sz val="8"/>
            <color indexed="81"/>
            <rFont val="Tahoma"/>
            <family val="2"/>
          </rPr>
          <t xml:space="preserve">
Survey football clubhouse/defib pads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Anita James</author>
  </authors>
  <commentList>
    <comment ref="B17" authorId="0" shapeId="0" xr:uid="{4434674B-A8F1-4049-9CBA-0F4AE8E7878C}">
      <text>
        <r>
          <rPr>
            <b/>
            <sz val="8"/>
            <color indexed="81"/>
            <rFont val="Tahoma"/>
            <family val="2"/>
          </rPr>
          <t>Anita James:</t>
        </r>
        <r>
          <rPr>
            <sz val="8"/>
            <color indexed="81"/>
            <rFont val="Tahoma"/>
            <family val="2"/>
          </rPr>
          <t xml:space="preserve">
Assume 5% pay increase from 01/04/25</t>
        </r>
      </text>
    </comment>
    <comment ref="E17" authorId="0" shapeId="0" xr:uid="{5F578492-D398-4289-AE68-C383ABD07B04}">
      <text>
        <r>
          <rPr>
            <b/>
            <sz val="8"/>
            <color indexed="81"/>
            <rFont val="Tahoma"/>
            <family val="2"/>
          </rPr>
          <t>Anita James:</t>
        </r>
        <r>
          <rPr>
            <sz val="8"/>
            <color indexed="81"/>
            <rFont val="Tahoma"/>
            <family val="2"/>
          </rPr>
          <t xml:space="preserve">
15% over £5,000</t>
        </r>
      </text>
    </comment>
    <comment ref="B22" authorId="0" shapeId="0" xr:uid="{B2DF9BC3-BA77-44A8-88F3-EC355B72124D}">
      <text>
        <r>
          <rPr>
            <b/>
            <sz val="8"/>
            <color indexed="81"/>
            <rFont val="Tahoma"/>
            <family val="2"/>
          </rPr>
          <t>Anita James:</t>
        </r>
        <r>
          <rPr>
            <sz val="8"/>
            <color indexed="81"/>
            <rFont val="Tahoma"/>
            <family val="2"/>
          </rPr>
          <t xml:space="preserve">
March-Sep 25 Assume 5% pay increase &amp; increase on stipend point</t>
        </r>
      </text>
    </comment>
    <comment ref="B23" authorId="0" shapeId="0" xr:uid="{56F51EC2-D427-40F5-A02B-34FE11E77E7C}">
      <text>
        <r>
          <rPr>
            <b/>
            <sz val="8"/>
            <color indexed="81"/>
            <rFont val="Tahoma"/>
            <family val="2"/>
          </rPr>
          <t>Anita James:</t>
        </r>
        <r>
          <rPr>
            <sz val="8"/>
            <color indexed="81"/>
            <rFont val="Tahoma"/>
            <family val="2"/>
          </rPr>
          <t xml:space="preserve">
Oct 25 to March 26 Assume 17 hours and 5% pay increase</t>
        </r>
      </text>
    </comment>
    <comment ref="B28" authorId="0" shapeId="0" xr:uid="{DDC2A975-CC12-4A09-BEC3-6F4484EE744E}">
      <text>
        <r>
          <rPr>
            <b/>
            <sz val="8"/>
            <color indexed="81"/>
            <rFont val="Tahoma"/>
            <family val="2"/>
          </rPr>
          <t>Anita James:</t>
        </r>
        <r>
          <rPr>
            <sz val="8"/>
            <color indexed="81"/>
            <rFont val="Tahoma"/>
            <family val="2"/>
          </rPr>
          <t xml:space="preserve">
Assume 5% pay increase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Anita James</author>
  </authors>
  <commentList>
    <comment ref="H9" authorId="0" shapeId="0" xr:uid="{5C2D5EE9-56D8-412E-B07A-CA8540AB2DA2}">
      <text>
        <r>
          <rPr>
            <b/>
            <sz val="8"/>
            <color indexed="81"/>
            <rFont val="Tahoma"/>
            <family val="2"/>
          </rPr>
          <t>Anita James:</t>
        </r>
        <r>
          <rPr>
            <sz val="8"/>
            <color indexed="81"/>
            <rFont val="Tahoma"/>
            <family val="2"/>
          </rPr>
          <t xml:space="preserve">
Cil South of Halls Close</t>
        </r>
      </text>
    </comment>
    <comment ref="I9" authorId="0" shapeId="0" xr:uid="{30875ACD-5F9E-4567-876F-544BC6C73012}">
      <text>
        <r>
          <rPr>
            <b/>
            <sz val="8"/>
            <color indexed="81"/>
            <rFont val="Tahoma"/>
            <family val="2"/>
          </rPr>
          <t>Anita James:</t>
        </r>
        <r>
          <rPr>
            <sz val="8"/>
            <color indexed="81"/>
            <rFont val="Tahoma"/>
            <family val="2"/>
          </rPr>
          <t xml:space="preserve">
P23/V1805/S73 Land South Halls close £16,357 &amp; P23/V2338/FUL 11 Crabtree £5,600. </t>
        </r>
      </text>
    </comment>
    <comment ref="H15" authorId="0" shapeId="0" xr:uid="{5988A16D-5714-4CB3-8097-DF9E87E7195E}">
      <text>
        <r>
          <rPr>
            <b/>
            <sz val="8"/>
            <color indexed="81"/>
            <rFont val="Tahoma"/>
            <family val="2"/>
          </rPr>
          <t>Anita James:</t>
        </r>
        <r>
          <rPr>
            <sz val="8"/>
            <color indexed="81"/>
            <rFont val="Tahoma"/>
            <family val="2"/>
          </rPr>
          <t xml:space="preserve">
Walnut Meadows legal advice/Architect fees and planning application. </t>
        </r>
      </text>
    </comment>
    <comment ref="H17" authorId="0" shapeId="0" xr:uid="{48ED9C7A-ED5E-4390-AA16-105C0871BDB6}">
      <text>
        <r>
          <rPr>
            <b/>
            <sz val="8"/>
            <color indexed="81"/>
            <rFont val="Tahoma"/>
            <family val="2"/>
          </rPr>
          <t>Anita James:</t>
        </r>
        <r>
          <rPr>
            <sz val="8"/>
            <color indexed="81"/>
            <rFont val="Tahoma"/>
            <family val="2"/>
          </rPr>
          <t xml:space="preserve">
Drainage/tender docs/Thames Water/Walnut Fields/Site meeting .Tranferred to EMR 345 New Pitches reserve</t>
        </r>
      </text>
    </comment>
    <comment ref="H19" authorId="0" shapeId="0" xr:uid="{B06255F7-A2A8-4A43-A248-6313D3612A88}">
      <text>
        <r>
          <rPr>
            <b/>
            <sz val="8"/>
            <color indexed="81"/>
            <rFont val="Tahoma"/>
            <family val="2"/>
          </rPr>
          <t>Anita James:</t>
        </r>
        <r>
          <rPr>
            <sz val="8"/>
            <color indexed="81"/>
            <rFont val="Tahoma"/>
            <family val="2"/>
          </rPr>
          <t xml:space="preserve">
Arcaeological £9,000 Admin E.T.C first stage payment £33,340. Tranferred to EMR 330, 352 352 353. </t>
        </r>
      </text>
    </comment>
    <comment ref="K20" authorId="0" shapeId="0" xr:uid="{07593134-D4E3-4F86-9E4F-E8A69F827D34}">
      <text>
        <r>
          <rPr>
            <b/>
            <sz val="8"/>
            <color indexed="81"/>
            <rFont val="Tahoma"/>
            <family val="2"/>
          </rPr>
          <t>Anita James:</t>
        </r>
        <r>
          <rPr>
            <sz val="8"/>
            <color indexed="81"/>
            <rFont val="Tahoma"/>
            <family val="2"/>
          </rPr>
          <t xml:space="preserve">
estimate</t>
        </r>
      </text>
    </comment>
    <comment ref="K21" authorId="0" shapeId="0" xr:uid="{CDC2E7A9-09E2-4011-A602-95616F6C7CAC}">
      <text>
        <r>
          <rPr>
            <b/>
            <sz val="8"/>
            <color indexed="81"/>
            <rFont val="Tahoma"/>
            <family val="2"/>
          </rPr>
          <t>Anita James:</t>
        </r>
        <r>
          <rPr>
            <sz val="8"/>
            <color indexed="81"/>
            <rFont val="Tahoma"/>
            <family val="2"/>
          </rPr>
          <t xml:space="preserve">
Estimate</t>
        </r>
      </text>
    </comment>
    <comment ref="K23" authorId="0" shapeId="0" xr:uid="{E929C489-88B9-4455-98C6-4F0C7489BD9A}">
      <text>
        <r>
          <rPr>
            <b/>
            <sz val="8"/>
            <color indexed="81"/>
            <rFont val="Tahoma"/>
            <family val="2"/>
          </rPr>
          <t>Anita James:</t>
        </r>
        <r>
          <rPr>
            <sz val="8"/>
            <color indexed="81"/>
            <rFont val="Tahoma"/>
            <family val="2"/>
          </rPr>
          <t xml:space="preserve">
Estimate </t>
        </r>
      </text>
    </comment>
    <comment ref="H27" authorId="0" shapeId="0" xr:uid="{FEAF948B-531B-406C-A359-68C512428E27}">
      <text>
        <r>
          <rPr>
            <b/>
            <sz val="8"/>
            <color indexed="81"/>
            <rFont val="Tahoma"/>
            <family val="2"/>
          </rPr>
          <t>Anita James:</t>
        </r>
        <r>
          <rPr>
            <sz val="8"/>
            <color indexed="81"/>
            <rFont val="Tahoma"/>
            <family val="2"/>
          </rPr>
          <t xml:space="preserve">
Football roof £13,350, Scaffolding £1,166, Joint Tribunal contracts and planning fee.Tranferred to EMR's</t>
        </r>
      </text>
    </comment>
    <comment ref="H28" authorId="0" shapeId="0" xr:uid="{D6C434CA-7901-4B46-8E76-B9B0775AB781}">
      <text>
        <r>
          <rPr>
            <b/>
            <sz val="8"/>
            <color indexed="81"/>
            <rFont val="Tahoma"/>
            <family val="2"/>
          </rPr>
          <t>Anita James:</t>
        </r>
        <r>
          <rPr>
            <sz val="8"/>
            <color indexed="81"/>
            <rFont val="Tahoma"/>
            <family val="2"/>
          </rPr>
          <t xml:space="preserve">
Locumn Clerk Invoices Feb/Marc/April 24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Dianne Rickaby</author>
  </authors>
  <commentList>
    <comment ref="D5" authorId="0" shapeId="0" xr:uid="{27F1704A-B205-4054-9EA9-7CAEE163B1AE}">
      <text>
        <r>
          <rPr>
            <b/>
            <sz val="9"/>
            <color indexed="81"/>
            <rFont val="Tahoma"/>
            <family val="2"/>
          </rPr>
          <t>Dianne Rickaby:</t>
        </r>
        <r>
          <rPr>
            <sz val="9"/>
            <color indexed="81"/>
            <rFont val="Tahoma"/>
            <family val="2"/>
          </rPr>
          <t xml:space="preserve">
17,263 drawn down for footpaths S106
</t>
        </r>
      </text>
    </comment>
    <comment ref="G5" authorId="0" shapeId="0" xr:uid="{B4A13027-53A7-41FA-8259-AA21E38BE61C}">
      <text>
        <r>
          <rPr>
            <b/>
            <sz val="9"/>
            <color indexed="81"/>
            <rFont val="Tahoma"/>
            <family val="2"/>
          </rPr>
          <t>Dianne Rickaby:</t>
        </r>
        <r>
          <rPr>
            <sz val="9"/>
            <color indexed="81"/>
            <rFont val="Tahoma"/>
            <family val="2"/>
          </rPr>
          <t xml:space="preserve">
None drawn down this year so far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Anita James</author>
  </authors>
  <commentList>
    <comment ref="H5" authorId="0" shapeId="0" xr:uid="{872B7751-5076-4D94-9E6E-49866E2FE1CF}">
      <text>
        <r>
          <rPr>
            <b/>
            <sz val="8"/>
            <color indexed="81"/>
            <rFont val="Tahoma"/>
            <family val="2"/>
          </rPr>
          <t>Anita James:</t>
        </r>
        <r>
          <rPr>
            <sz val="8"/>
            <color indexed="81"/>
            <rFont val="Tahoma"/>
            <family val="2"/>
          </rPr>
          <t xml:space="preserve">
Not invoiced</t>
        </r>
      </text>
    </comment>
    <comment ref="H12" authorId="0" shapeId="0" xr:uid="{68C93E4A-E1A3-492B-89EA-58F53B15FEA4}">
      <text>
        <r>
          <rPr>
            <b/>
            <sz val="8"/>
            <color indexed="81"/>
            <rFont val="Tahoma"/>
            <family val="2"/>
          </rPr>
          <t>Anita James:</t>
        </r>
        <r>
          <rPr>
            <sz val="8"/>
            <color indexed="81"/>
            <rFont val="Tahoma"/>
            <family val="2"/>
          </rPr>
          <t xml:space="preserve">
Deputy Clerk &amp; Programme Manager only as Locum clerk under professional fees</t>
        </r>
      </text>
    </comment>
    <comment ref="M12" authorId="0" shapeId="0" xr:uid="{E58C2C57-DA03-42F7-8D54-B654A9C97951}">
      <text>
        <r>
          <rPr>
            <b/>
            <sz val="8"/>
            <color indexed="81"/>
            <rFont val="Tahoma"/>
            <family val="2"/>
          </rPr>
          <t>Anita James:</t>
        </r>
        <r>
          <rPr>
            <sz val="8"/>
            <color indexed="81"/>
            <rFont val="Tahoma"/>
            <family val="2"/>
          </rPr>
          <t xml:space="preserve">
Increased stipend for Programme Manager &amp; Deputy clerk and national pay rise</t>
        </r>
      </text>
    </comment>
    <comment ref="K13" authorId="0" shapeId="0" xr:uid="{A8F8CF13-8BAF-43EF-BC7E-A1F9A526874B}">
      <text>
        <r>
          <rPr>
            <b/>
            <sz val="8"/>
            <color indexed="81"/>
            <rFont val="Tahoma"/>
            <family val="2"/>
          </rPr>
          <t>Anita James:</t>
        </r>
        <r>
          <rPr>
            <sz val="8"/>
            <color indexed="81"/>
            <rFont val="Tahoma"/>
            <family val="2"/>
          </rPr>
          <t xml:space="preserve">
Threshold £9,100, no emplyer NI paid to date. £4,187 allowance to 31 March 25</t>
        </r>
      </text>
    </comment>
    <comment ref="M13" authorId="0" shapeId="0" xr:uid="{56F0C39F-BDF5-4622-8D13-BB1D4E30BF18}">
      <text>
        <r>
          <rPr>
            <b/>
            <sz val="8"/>
            <color indexed="81"/>
            <rFont val="Tahoma"/>
            <family val="2"/>
          </rPr>
          <t>Anita James:</t>
        </r>
        <r>
          <rPr>
            <sz val="8"/>
            <color indexed="81"/>
            <rFont val="Tahoma"/>
            <family val="2"/>
          </rPr>
          <t xml:space="preserve">
£4,187 allowanace left to October 24. Gross salalries - pension= £19,489 @13.8% </t>
        </r>
      </text>
    </comment>
    <comment ref="M20" authorId="0" shapeId="0" xr:uid="{17FFC082-B1D5-4F86-9F82-0C539E9AF0C6}">
      <text>
        <r>
          <rPr>
            <b/>
            <sz val="8"/>
            <color indexed="81"/>
            <rFont val="Tahoma"/>
            <family val="2"/>
          </rPr>
          <t>Anita James:</t>
        </r>
        <r>
          <rPr>
            <sz val="8"/>
            <color indexed="81"/>
            <rFont val="Tahoma"/>
            <family val="2"/>
          </rPr>
          <t xml:space="preserve">
IT Change to MS365</t>
        </r>
      </text>
    </comment>
    <comment ref="K21" authorId="0" shapeId="0" xr:uid="{F17109BE-D0CF-4A99-8C7C-0427E7759B17}">
      <text>
        <r>
          <rPr>
            <b/>
            <sz val="8"/>
            <color indexed="81"/>
            <rFont val="Tahoma"/>
            <family val="2"/>
          </rPr>
          <t>Anita James:</t>
        </r>
        <r>
          <rPr>
            <sz val="8"/>
            <color indexed="81"/>
            <rFont val="Tahoma"/>
            <family val="2"/>
          </rPr>
          <t xml:space="preserve">
Includes 4 invoices for Microshade from previous years not paid. £127.44 Jules Meredith. £215 new website Parish Online</t>
        </r>
      </text>
    </comment>
    <comment ref="M21" authorId="0" shapeId="0" xr:uid="{D962B274-DA3C-4325-A3A7-784C700F3FEF}">
      <text>
        <r>
          <rPr>
            <b/>
            <sz val="8"/>
            <color indexed="81"/>
            <rFont val="Tahoma"/>
            <family val="2"/>
          </rPr>
          <t>Anita James:</t>
        </r>
        <r>
          <rPr>
            <sz val="8"/>
            <color indexed="81"/>
            <rFont val="Tahoma"/>
            <family val="2"/>
          </rPr>
          <t xml:space="preserve">
Microshade invoices</t>
        </r>
      </text>
    </comment>
    <comment ref="K24" authorId="0" shapeId="0" xr:uid="{3BC4A0CB-3006-4913-BB40-9713C5EC8467}">
      <text>
        <r>
          <rPr>
            <b/>
            <sz val="8"/>
            <color indexed="81"/>
            <rFont val="Tahoma"/>
            <family val="2"/>
          </rPr>
          <t>Anita James:</t>
        </r>
        <r>
          <rPr>
            <sz val="8"/>
            <color indexed="81"/>
            <rFont val="Tahoma"/>
            <family val="2"/>
          </rPr>
          <t xml:space="preserve">
High as CILCA costs </t>
        </r>
      </text>
    </comment>
    <comment ref="H29" authorId="0" shapeId="0" xr:uid="{F6D7F170-5E5F-49FE-BCA7-06D94E70C058}">
      <text>
        <r>
          <rPr>
            <b/>
            <sz val="8"/>
            <color indexed="81"/>
            <rFont val="Tahoma"/>
            <family val="2"/>
          </rPr>
          <t>Anita James:</t>
        </r>
        <r>
          <rPr>
            <sz val="8"/>
            <color indexed="81"/>
            <rFont val="Tahoma"/>
            <family val="2"/>
          </rPr>
          <t xml:space="preserve">
£35,000 Locum Services</t>
        </r>
      </text>
    </comment>
    <comment ref="K29" authorId="0" shapeId="0" xr:uid="{F1456662-5CED-43A3-B334-9C2A5F2DEE7B}">
      <text>
        <r>
          <rPr>
            <b/>
            <sz val="8"/>
            <color indexed="81"/>
            <rFont val="Tahoma"/>
            <family val="2"/>
          </rPr>
          <t>Anita James:</t>
        </r>
        <r>
          <rPr>
            <sz val="8"/>
            <color indexed="81"/>
            <rFont val="Tahoma"/>
            <family val="2"/>
          </rPr>
          <t xml:space="preserve">
Locum clerk to April 24</t>
        </r>
      </text>
    </comment>
    <comment ref="K32" authorId="0" shapeId="0" xr:uid="{BF3E2F2E-ECA3-44EB-976D-F322D46057C8}">
      <text>
        <r>
          <rPr>
            <b/>
            <sz val="8"/>
            <color indexed="81"/>
            <rFont val="Tahoma"/>
            <family val="2"/>
          </rPr>
          <t>Anita James:</t>
        </r>
        <r>
          <rPr>
            <sz val="8"/>
            <color indexed="81"/>
            <rFont val="Tahoma"/>
            <family val="2"/>
          </rPr>
          <t xml:space="preserve">
School grant and football roof </t>
        </r>
      </text>
    </comment>
    <comment ref="H46" authorId="0" shapeId="0" xr:uid="{61A131E0-4F44-45BE-A095-99C4AE98A529}">
      <text>
        <r>
          <rPr>
            <b/>
            <sz val="8"/>
            <color indexed="81"/>
            <rFont val="Tahoma"/>
            <family val="2"/>
          </rPr>
          <t>Anita James:</t>
        </r>
        <r>
          <rPr>
            <sz val="8"/>
            <color indexed="81"/>
            <rFont val="Tahoma"/>
            <family val="2"/>
          </rPr>
          <t xml:space="preserve">
Jubilee mugs</t>
        </r>
      </text>
    </comment>
    <comment ref="H47" authorId="0" shapeId="0" xr:uid="{341F8E36-BF7B-4708-B658-152A72816BBF}">
      <text>
        <r>
          <rPr>
            <b/>
            <sz val="8"/>
            <color indexed="81"/>
            <rFont val="Tahoma"/>
            <family val="2"/>
          </rPr>
          <t>Anita James:</t>
        </r>
        <r>
          <rPr>
            <sz val="8"/>
            <color indexed="81"/>
            <rFont val="Tahoma"/>
            <family val="2"/>
          </rPr>
          <t xml:space="preserve">
Survey football clubhouse/defib pads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Dianne Rickaby</author>
  </authors>
  <commentList>
    <comment ref="H3" authorId="0" shapeId="0" xr:uid="{D979CA47-9FF3-413C-A8A5-55F1CCB62E78}">
      <text>
        <r>
          <rPr>
            <b/>
            <sz val="9"/>
            <color indexed="81"/>
            <rFont val="Tahoma"/>
            <family val="2"/>
          </rPr>
          <t>Dianne Rickaby:</t>
        </r>
        <r>
          <rPr>
            <sz val="9"/>
            <color indexed="81"/>
            <rFont val="Tahoma"/>
            <family val="2"/>
          </rPr>
          <t xml:space="preserve">
ER'sNI 100.68 PM
EWR Pension322.81 PM</t>
        </r>
      </text>
    </comment>
    <comment ref="H5" authorId="0" shapeId="0" xr:uid="{103B4E14-BCBE-41DE-AED7-DCD4F6B701C1}">
      <text>
        <r>
          <rPr>
            <b/>
            <sz val="9"/>
            <color indexed="81"/>
            <rFont val="Tahoma"/>
            <family val="2"/>
          </rPr>
          <t>Dianne Rickaby:</t>
        </r>
        <r>
          <rPr>
            <sz val="9"/>
            <color indexed="81"/>
            <rFont val="Tahoma"/>
            <family val="2"/>
          </rPr>
          <t xml:space="preserve">
ERS NI 8.39 PM
ERS Pen 177.68
</t>
        </r>
      </text>
    </comment>
    <comment ref="H7" authorId="0" shapeId="0" xr:uid="{1DDB324B-E2F0-43D0-B04C-73501447FEDC}">
      <text>
        <r>
          <rPr>
            <b/>
            <sz val="9"/>
            <color indexed="81"/>
            <rFont val="Tahoma"/>
            <family val="2"/>
          </rPr>
          <t>Dianne Rickaby:</t>
        </r>
        <r>
          <rPr>
            <sz val="9"/>
            <color indexed="81"/>
            <rFont val="Tahoma"/>
            <family val="2"/>
          </rPr>
          <t xml:space="preserve">
ER NI 13.8 % = 53.64
ER Pen 21.7 % = 248.85
</t>
        </r>
      </text>
    </comment>
    <comment ref="H9" authorId="0" shapeId="0" xr:uid="{B37E7E57-70D5-4CD3-BB5F-F053F427089A}">
      <text>
        <r>
          <rPr>
            <b/>
            <sz val="9"/>
            <color indexed="81"/>
            <rFont val="Tahoma"/>
            <family val="2"/>
          </rPr>
          <t>Dianne Rickaby:</t>
        </r>
        <r>
          <rPr>
            <sz val="9"/>
            <color indexed="81"/>
            <rFont val="Tahoma"/>
            <family val="2"/>
          </rPr>
          <t xml:space="preserve">
ERS pension 92.51</t>
        </r>
      </text>
    </comment>
    <comment ref="H10" authorId="0" shapeId="0" xr:uid="{6FEE6DF5-768B-4732-8FC9-D0A65B240D32}">
      <text>
        <r>
          <rPr>
            <b/>
            <sz val="9"/>
            <color indexed="81"/>
            <rFont val="Tahoma"/>
            <family val="2"/>
          </rPr>
          <t>Dianne Rickaby:</t>
        </r>
        <r>
          <rPr>
            <sz val="9"/>
            <color indexed="81"/>
            <rFont val="Tahoma"/>
            <family val="2"/>
          </rPr>
          <t xml:space="preserve">
ers ni = 13.05
er Pen = 185.01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Dianne Rickaby</author>
  </authors>
  <commentList>
    <comment ref="H3" authorId="0" shapeId="0" xr:uid="{03A8CDA6-4377-4C56-B7B8-BEF20F670DA4}">
      <text>
        <r>
          <rPr>
            <b/>
            <sz val="9"/>
            <color indexed="81"/>
            <rFont val="Tahoma"/>
            <family val="2"/>
          </rPr>
          <t>Dianne Rickaby:</t>
        </r>
        <r>
          <rPr>
            <sz val="9"/>
            <color indexed="81"/>
            <rFont val="Tahoma"/>
            <family val="2"/>
          </rPr>
          <t xml:space="preserve">
ER'sNI 137.72 PM
EWR Pension381.14 PM</t>
        </r>
      </text>
    </comment>
    <comment ref="H5" authorId="0" shapeId="0" xr:uid="{553EEA49-341F-409A-B3CE-DF10EB4345F5}">
      <text>
        <r>
          <rPr>
            <b/>
            <sz val="9"/>
            <color indexed="81"/>
            <rFont val="Tahoma"/>
            <family val="2"/>
          </rPr>
          <t>Dianne Rickaby:</t>
        </r>
        <r>
          <rPr>
            <sz val="9"/>
            <color indexed="81"/>
            <rFont val="Tahoma"/>
            <family val="2"/>
          </rPr>
          <t xml:space="preserve">
ERS NI 8.39 PM
ERS Pen 177.68
</t>
        </r>
      </text>
    </comment>
    <comment ref="H7" authorId="0" shapeId="0" xr:uid="{DFF7646A-9CCA-4E8E-859E-5D593E2C1788}">
      <text>
        <r>
          <rPr>
            <b/>
            <sz val="9"/>
            <color indexed="81"/>
            <rFont val="Tahoma"/>
            <family val="2"/>
          </rPr>
          <t>Dianne Rickaby:</t>
        </r>
        <r>
          <rPr>
            <sz val="9"/>
            <color indexed="81"/>
            <rFont val="Tahoma"/>
            <family val="2"/>
          </rPr>
          <t xml:space="preserve">
ER NI 13.8 % = 53.64
ER Pen 21.7 % = 248.85
</t>
        </r>
      </text>
    </comment>
  </commentList>
</comments>
</file>

<file path=xl/sharedStrings.xml><?xml version="1.0" encoding="utf-8"?>
<sst xmlns="http://schemas.openxmlformats.org/spreadsheetml/2006/main" count="1158" uniqueCount="562">
  <si>
    <t>Budget 2023-24</t>
  </si>
  <si>
    <t>Budget 2022-23</t>
  </si>
  <si>
    <t xml:space="preserve">Code </t>
  </si>
  <si>
    <t>Comments</t>
  </si>
  <si>
    <t>Income</t>
  </si>
  <si>
    <t>Budget Detail</t>
  </si>
  <si>
    <t>Decription</t>
  </si>
  <si>
    <t>VAT Recd</t>
  </si>
  <si>
    <t>Precept</t>
  </si>
  <si>
    <t>VHWDC CIL</t>
  </si>
  <si>
    <t>Allotment Income</t>
  </si>
  <si>
    <t>Part access area of allotment</t>
  </si>
  <si>
    <t>Cemetery</t>
  </si>
  <si>
    <t>Interest Recd</t>
  </si>
  <si>
    <t>Other Income</t>
  </si>
  <si>
    <t xml:space="preserve">Payments </t>
  </si>
  <si>
    <t>VAT on Payments</t>
  </si>
  <si>
    <t>Salaries</t>
  </si>
  <si>
    <t>Tax &amp; NI</t>
  </si>
  <si>
    <t>Staff Exos: Travel &amp; Allowance</t>
  </si>
  <si>
    <t>Stationary</t>
  </si>
  <si>
    <t>Ink, IT &amp; Software</t>
  </si>
  <si>
    <t>Postage and PO Box</t>
  </si>
  <si>
    <t>Chairman's Expenses</t>
  </si>
  <si>
    <t>Web Hosting</t>
  </si>
  <si>
    <t>Domain name renewal</t>
  </si>
  <si>
    <t>Room Hire</t>
  </si>
  <si>
    <t>Subscriptions</t>
  </si>
  <si>
    <t>Insurance</t>
  </si>
  <si>
    <t>Training Courses &amp; Materials</t>
  </si>
  <si>
    <t>Audit Fees</t>
  </si>
  <si>
    <t>Elections</t>
  </si>
  <si>
    <t>legal/Other Professional Fees</t>
  </si>
  <si>
    <t>Bank Charges</t>
  </si>
  <si>
    <t>Advertising &amp; Publicity</t>
  </si>
  <si>
    <t>Grants s137</t>
  </si>
  <si>
    <t>Water Charges</t>
  </si>
  <si>
    <t>Grass Cutting</t>
  </si>
  <si>
    <t>Caretaker Costs</t>
  </si>
  <si>
    <t>Maintenance Materials</t>
  </si>
  <si>
    <t>Allotments</t>
  </si>
  <si>
    <t>Other Costs</t>
  </si>
  <si>
    <t>Playground Inspection Costs</t>
  </si>
  <si>
    <t>Capital Equipment Costs</t>
  </si>
  <si>
    <t>Events</t>
  </si>
  <si>
    <t>Tree Work</t>
  </si>
  <si>
    <t>Art Installations</t>
  </si>
  <si>
    <t>Footpath &amp; Cyclepath Project</t>
  </si>
  <si>
    <t>Extra Burial Ground Project</t>
  </si>
  <si>
    <t>NDP Projects Misc</t>
  </si>
  <si>
    <t>Misc Costs</t>
  </si>
  <si>
    <t>Total</t>
  </si>
  <si>
    <t>Nothing recd this year</t>
  </si>
  <si>
    <t>benchmarking Chris's job</t>
  </si>
  <si>
    <t>overspent - moved acct</t>
  </si>
  <si>
    <t>Need to increase - underestimated</t>
  </si>
  <si>
    <t>Churchyard Maintenance</t>
  </si>
  <si>
    <t>No costs so far this year</t>
  </si>
  <si>
    <t>£24 so far this year</t>
  </si>
  <si>
    <t>Suggest we move £2250 to churchyard Maintenance</t>
  </si>
  <si>
    <t>£475 unbudgeted spend this year</t>
  </si>
  <si>
    <t>£51 unbudgeted spend this year</t>
  </si>
  <si>
    <t>s106</t>
  </si>
  <si>
    <t>Pervins boulder to be paid for</t>
  </si>
  <si>
    <t>S106 - not drawn down yet but bridleway money will be requested soon</t>
  </si>
  <si>
    <t xml:space="preserve">Pensions </t>
  </si>
  <si>
    <t xml:space="preserve"> if 10% increase</t>
  </si>
  <si>
    <t>Sports pitches</t>
  </si>
  <si>
    <t>overstated</t>
  </si>
  <si>
    <t>overestimated</t>
  </si>
  <si>
    <t>Draft 2 27/11/2022</t>
  </si>
  <si>
    <t>Budget 2024-25</t>
  </si>
  <si>
    <t>salaries calculations</t>
  </si>
  <si>
    <t>Clerk RFO</t>
  </si>
  <si>
    <t>scale</t>
  </si>
  <si>
    <t>point</t>
  </si>
  <si>
    <t>hours pw</t>
  </si>
  <si>
    <t>hourly rate</t>
  </si>
  <si>
    <t>(based on pay award 2023)</t>
  </si>
  <si>
    <t>Deputy Clerk</t>
  </si>
  <si>
    <t>Programme Manager</t>
  </si>
  <si>
    <t>Warden/Caretaker</t>
  </si>
  <si>
    <t>(new)</t>
  </si>
  <si>
    <t>LC2</t>
  </si>
  <si>
    <t>24-28</t>
  </si>
  <si>
    <t>Notes</t>
  </si>
  <si>
    <t>monthly salary</t>
  </si>
  <si>
    <t>oncosts</t>
  </si>
  <si>
    <t>Total PM</t>
  </si>
  <si>
    <t>18-23</t>
  </si>
  <si>
    <t>22-25</t>
  </si>
  <si>
    <t>based on two increments in April 24 currently on 23 so move up to 25 (no increment in 2023)</t>
  </si>
  <si>
    <t>based on two increments in April 24 taking up to point 20 (no increment in 23)</t>
  </si>
  <si>
    <t>based on starting on scale point 24 (may need reviewing sue to PM rate)</t>
  </si>
  <si>
    <t>LC1</t>
  </si>
  <si>
    <t>currently on £13.10 per hour ( Winter 30 hours)</t>
  </si>
  <si>
    <t>Currently on £13.10 per hour ( Summer 60 hours)</t>
  </si>
  <si>
    <t>Annual total with on costs</t>
  </si>
  <si>
    <t>Total without on costs</t>
  </si>
  <si>
    <t>Pension ERS</t>
  </si>
  <si>
    <t>ER's NI</t>
  </si>
  <si>
    <t>inc as per inflation rate 6.3%</t>
  </si>
  <si>
    <t>inflation</t>
  </si>
  <si>
    <t>add the SLCC subscription for new Clerk</t>
  </si>
  <si>
    <t>locks</t>
  </si>
  <si>
    <t>Non used as yet</t>
  </si>
  <si>
    <t>6774 so far to be dicussed as part of landscape plan</t>
  </si>
  <si>
    <t>Reserves summary as at 20.11.23</t>
  </si>
  <si>
    <t>General Reserve</t>
  </si>
  <si>
    <t>inc 19728 from 31.3.23</t>
  </si>
  <si>
    <t>Maintenance Reserve</t>
  </si>
  <si>
    <t>Recreation Reserve</t>
  </si>
  <si>
    <t>Drayton Projects Professional Services</t>
  </si>
  <si>
    <t>Drayton 2020 Projects Reserve</t>
  </si>
  <si>
    <t>Pavilion Fund</t>
  </si>
  <si>
    <t>Sports Pitches Reserve</t>
  </si>
  <si>
    <t>OPFA Sports Pitches Assn</t>
  </si>
  <si>
    <t>CIL 19/20</t>
  </si>
  <si>
    <t>CIL Oct 2021</t>
  </si>
  <si>
    <t>CIL April 2023</t>
  </si>
  <si>
    <t>Funded from</t>
  </si>
  <si>
    <t>NS&amp;I Acct set up for projects/pavilion</t>
  </si>
  <si>
    <t>Projects Acct for  Projects/pavilion</t>
  </si>
  <si>
    <t>Current Acct</t>
  </si>
  <si>
    <t>spent £14,673.55 in 2023</t>
  </si>
  <si>
    <t>tax base 1215</t>
  </si>
  <si>
    <t>Funding Source</t>
  </si>
  <si>
    <t>Pavilion</t>
  </si>
  <si>
    <t>Pitches</t>
  </si>
  <si>
    <t>MUGA/Tennis</t>
  </si>
  <si>
    <t>S106</t>
  </si>
  <si>
    <t>Walnut Meadow  (73 dwellings)</t>
  </si>
  <si>
    <t>Halls Close (22 dwellings)</t>
  </si>
  <si>
    <t>South of High Street (140 dwellings)</t>
  </si>
  <si>
    <t xml:space="preserve">Manor Farm (58 dwellings) </t>
  </si>
  <si>
    <t>*</t>
  </si>
  <si>
    <t>Earmarked Reserves</t>
  </si>
  <si>
    <t>Drayton 2020 Projects</t>
  </si>
  <si>
    <t>New Drayton Pavilion Fund</t>
  </si>
  <si>
    <t>New Drayton Pitches Reserve</t>
  </si>
  <si>
    <t>Drayton Project Professional Services</t>
  </si>
  <si>
    <t>Amount of Loan</t>
  </si>
  <si>
    <t xml:space="preserve">Repayment Period </t>
  </si>
  <si>
    <t>Repayment Amount</t>
  </si>
  <si>
    <t>Annual Cost</t>
  </si>
  <si>
    <t>25 years</t>
  </si>
  <si>
    <t>20 years</t>
  </si>
  <si>
    <t>£,42,832</t>
  </si>
  <si>
    <t>15 years</t>
  </si>
  <si>
    <t xml:space="preserve">Table 5 S106 Sports Facilities Maintenance </t>
  </si>
  <si>
    <t>Development</t>
  </si>
  <si>
    <t xml:space="preserve">                          Total</t>
  </si>
  <si>
    <t>Walnut Meadow (73 dwellings)</t>
  </si>
  <si>
    <t xml:space="preserve">Manor Farm (58 dwellings0 </t>
  </si>
  <si>
    <r>
      <t>24,718</t>
    </r>
    <r>
      <rPr>
        <sz val="9"/>
        <color rgb="FFFF0000"/>
        <rFont val="Arial"/>
        <family val="2"/>
      </rPr>
      <t>*</t>
    </r>
  </si>
  <si>
    <t>*The Manor Farm s106 monies are for sports facilities generally and can therefore be applied to</t>
  </si>
  <si>
    <t>Walnut Meadows Capital Costs</t>
  </si>
  <si>
    <t>22/23 tax base 1209</t>
  </si>
  <si>
    <t>S 106  - working out what we will need to draw down</t>
  </si>
  <si>
    <t>3127.00 received in 22/23 &amp; 4687.68 + £ 3125.12in 23/24</t>
  </si>
  <si>
    <t>Capital budget 2024-2025</t>
  </si>
  <si>
    <t>Expenditure</t>
  </si>
  <si>
    <t>DAMASCUS</t>
  </si>
  <si>
    <t>ABINGDON BRIDGE</t>
  </si>
  <si>
    <t>Damascus Churchyard maintenance</t>
  </si>
  <si>
    <t>MUGA</t>
  </si>
  <si>
    <t>Do we have this amount to draw down?</t>
  </si>
  <si>
    <t>Details of District Council s106 contributions secured relating to developments in Drayton</t>
  </si>
  <si>
    <t>Status Colours</t>
  </si>
  <si>
    <t>Spent/Allocated</t>
  </si>
  <si>
    <t>Secured – no payments received</t>
  </si>
  <si>
    <t>Over 5 years remaining</t>
  </si>
  <si>
    <t>2-5 years remaining</t>
  </si>
  <si>
    <t>Less than 2 years remaining</t>
  </si>
  <si>
    <t>Trigger</t>
  </si>
  <si>
    <t>Secured Amount</t>
  </si>
  <si>
    <t>Towards</t>
  </si>
  <si>
    <t>Amount Received</t>
  </si>
  <si>
    <t>Date Received</t>
  </si>
  <si>
    <t>Spend By</t>
  </si>
  <si>
    <t>Balance</t>
  </si>
  <si>
    <t>Transfer</t>
  </si>
  <si>
    <t>Occupations</t>
  </si>
  <si>
    <t>13/06/2017</t>
  </si>
  <si>
    <t>13/06/2027</t>
  </si>
  <si>
    <t>09/11/2016</t>
  </si>
  <si>
    <t>09/11/2026</t>
  </si>
  <si>
    <t>06/03/2017</t>
  </si>
  <si>
    <t>06/03/2027</t>
  </si>
  <si>
    <t>TOTAL RECEIVED</t>
  </si>
  <si>
    <t>TOTAL OUTSTANDING</t>
  </si>
  <si>
    <t xml:space="preserve">OVERALL TOTAL </t>
  </si>
  <si>
    <t>28/11/2017</t>
  </si>
  <si>
    <t>28/11/2027</t>
  </si>
  <si>
    <t>6453.88
Abingdon RC</t>
  </si>
  <si>
    <t>05/09/2018</t>
  </si>
  <si>
    <t>05/09/2028</t>
  </si>
  <si>
    <t>OVERALL PROJECTS TOTALS</t>
  </si>
  <si>
    <r>
      <t xml:space="preserve">P14/V2504/FUL (15V65) - Land west of Abingdon Road Drayton (Agreement dated 6 November 2015)  </t>
    </r>
    <r>
      <rPr>
        <b/>
        <sz val="7"/>
        <color rgb="FFFF0000"/>
        <rFont val="Calibri"/>
        <family val="2"/>
      </rPr>
      <t>WALNUT MEADOWS</t>
    </r>
  </si>
  <si>
    <r>
      <rPr>
        <b/>
        <sz val="7"/>
        <color rgb="FF000000"/>
        <rFont val="Calibri"/>
        <family val="2"/>
      </rPr>
      <t xml:space="preserve">Sports Pavilion Maintenance Contribution </t>
    </r>
    <r>
      <rPr>
        <sz val="7"/>
        <color rgb="FF000000"/>
        <rFont val="Calibri"/>
        <family val="2"/>
      </rPr>
      <t>- towards future maintenance of the Sports Pavilion
Index Linked. 10 year spend</t>
    </r>
  </si>
  <si>
    <r>
      <rPr>
        <b/>
        <sz val="7"/>
        <color rgb="FF000000"/>
        <rFont val="Calibri"/>
        <family val="2"/>
      </rPr>
      <t>Sports Pitch Maintenance Contribution</t>
    </r>
    <r>
      <rPr>
        <sz val="7"/>
        <color rgb="FF000000"/>
        <rFont val="Calibri"/>
        <family val="2"/>
      </rPr>
      <t xml:space="preserve"> - towards future maintenance of the Sports Pitch Land
Index Linked. 10 year spend</t>
    </r>
  </si>
  <si>
    <r>
      <rPr>
        <b/>
        <sz val="7"/>
        <color rgb="FF000000"/>
        <rFont val="Calibri"/>
        <family val="2"/>
      </rPr>
      <t xml:space="preserve">Equipped Play Space Maintenance Contribution </t>
    </r>
    <r>
      <rPr>
        <sz val="7"/>
        <color rgb="FF000000"/>
        <rFont val="Calibri"/>
        <family val="2"/>
      </rPr>
      <t>- for future maintenance and management of the Equipped Play Space
Index Linked. 10 Year Spend</t>
    </r>
  </si>
  <si>
    <r>
      <rPr>
        <b/>
        <sz val="7"/>
        <color rgb="FF000000"/>
        <rFont val="Calibri"/>
        <family val="2"/>
      </rPr>
      <t>Sports Pavilion Contribution</t>
    </r>
    <r>
      <rPr>
        <sz val="7"/>
        <color rgb="FF000000"/>
        <rFont val="Calibri"/>
        <family val="2"/>
      </rPr>
      <t xml:space="preserve"> - towards the provision of a sports pavilion on the Sports Pitch Land
Index Linked. 10 Year Spend</t>
    </r>
  </si>
  <si>
    <r>
      <rPr>
        <b/>
        <sz val="7"/>
        <color rgb="FF000000"/>
        <rFont val="Calibri"/>
        <family val="2"/>
      </rPr>
      <t>Sports Pitch Contribution</t>
    </r>
    <r>
      <rPr>
        <sz val="7"/>
        <color rgb="FF000000"/>
        <rFont val="Calibri"/>
        <family val="2"/>
      </rPr>
      <t xml:space="preserve"> - towards the provision of football pitches on the Sports Pitch Land
Index Linked. 10 Year Spend</t>
    </r>
  </si>
  <si>
    <r>
      <rPr>
        <b/>
        <sz val="7"/>
        <color rgb="FF000000"/>
        <rFont val="Calibri"/>
        <family val="2"/>
      </rPr>
      <t xml:space="preserve">Village Hall Contribution - </t>
    </r>
    <r>
      <rPr>
        <sz val="7"/>
        <color rgb="FF000000"/>
        <rFont val="Calibri"/>
        <family val="2"/>
      </rPr>
      <t>towards the refurbishment of the village hall within the Parish
Index Linked. 10 Year Spend</t>
    </r>
  </si>
  <si>
    <r>
      <rPr>
        <b/>
        <sz val="7"/>
        <color rgb="FF000000"/>
        <rFont val="Calibri"/>
        <family val="2"/>
      </rPr>
      <t xml:space="preserve">Allotments Contribution </t>
    </r>
    <r>
      <rPr>
        <sz val="7"/>
        <color rgb="FF000000"/>
        <rFont val="Calibri"/>
        <family val="2"/>
      </rPr>
      <t>- towards improvements to allotment provision in the Parish
Index Linked. 10 Year Spend</t>
    </r>
  </si>
  <si>
    <r>
      <rPr>
        <b/>
        <sz val="7"/>
        <color rgb="FF000000"/>
        <rFont val="Calibri"/>
        <family val="2"/>
      </rPr>
      <t>Burial Ground Contribution</t>
    </r>
    <r>
      <rPr>
        <sz val="7"/>
        <color rgb="FF000000"/>
        <rFont val="Calibri"/>
        <family val="2"/>
      </rPr>
      <t xml:space="preserve"> - towards an extension of burial ground provision in the Parish
Index Linked. 10 Year Spend</t>
    </r>
  </si>
  <si>
    <r>
      <rPr>
        <b/>
        <sz val="7"/>
        <color rgb="FF000000"/>
        <rFont val="Calibri"/>
        <family val="2"/>
      </rPr>
      <t>Public Art Contribution</t>
    </r>
    <r>
      <rPr>
        <sz val="7"/>
        <color rgb="FF000000"/>
        <rFont val="Calibri"/>
        <family val="2"/>
      </rPr>
      <t xml:space="preserve"> - towards the provision of a W ork of Art on the Site as agreed between the Owners and the District Council
Index Linked. 10 Year Spend</t>
    </r>
  </si>
  <si>
    <r>
      <rPr>
        <b/>
        <sz val="7"/>
        <color rgb="FF000000"/>
        <rFont val="Calibri"/>
        <family val="2"/>
      </rPr>
      <t>Pre-School Contribution</t>
    </r>
    <r>
      <rPr>
        <sz val="7"/>
        <color rgb="FF000000"/>
        <rFont val="Calibri"/>
        <family val="2"/>
      </rPr>
      <t xml:space="preserve"> - towards the provision of pre-school facilities in the Parish
Index Linked. 10 Year Spend</t>
    </r>
  </si>
  <si>
    <r>
      <rPr>
        <b/>
        <sz val="7"/>
        <color rgb="FF000000"/>
        <rFont val="Calibri"/>
        <family val="2"/>
      </rPr>
      <t xml:space="preserve">Footpaths Contribution </t>
    </r>
    <r>
      <rPr>
        <sz val="7"/>
        <color rgb="FF000000"/>
        <rFont val="Calibri"/>
        <family val="2"/>
      </rPr>
      <t>- towards improvements to footpaths and associated noticed within the Parish
Index Linked to due date. 10 Year Spend</t>
    </r>
  </si>
  <si>
    <r>
      <rPr>
        <b/>
        <sz val="7"/>
        <color rgb="FF000000"/>
        <rFont val="Calibri"/>
        <family val="2"/>
      </rPr>
      <t>Cycle Paths Contribution</t>
    </r>
    <r>
      <rPr>
        <sz val="7"/>
        <color rgb="FF000000"/>
        <rFont val="Calibri"/>
        <family val="2"/>
      </rPr>
      <t xml:space="preserve"> - towards improvements to cycle path provision in the Parish
Index Linked. 10 Year Spend</t>
    </r>
  </si>
  <si>
    <r>
      <rPr>
        <b/>
        <sz val="7"/>
        <color rgb="FF000000"/>
        <rFont val="Calibri"/>
        <family val="2"/>
      </rPr>
      <t>MUGA and Skate Park Contribution</t>
    </r>
    <r>
      <rPr>
        <sz val="7"/>
        <color rgb="FF000000"/>
        <rFont val="Calibri"/>
        <family val="2"/>
      </rPr>
      <t xml:space="preserve"> - towards MUGA and/or Skate Park provision within the Parish
Index Linked. 10 Year Spend</t>
    </r>
  </si>
  <si>
    <r>
      <t xml:space="preserve">P15/V2077/O (16V99) - 10 Halls Close Drayton Abingdon OX14 4LU (Agreement dated 31 August 2016)  </t>
    </r>
    <r>
      <rPr>
        <b/>
        <sz val="7"/>
        <color rgb="FFFF0000"/>
        <rFont val="Calibri"/>
        <family val="2"/>
      </rPr>
      <t>HALLS CLOSE</t>
    </r>
  </si>
  <si>
    <r>
      <rPr>
        <b/>
        <sz val="7"/>
        <color rgb="FF000000"/>
        <rFont val="Calibri"/>
        <family val="2"/>
      </rPr>
      <t>Play Equipment Maintenance Contribution</t>
    </r>
    <r>
      <rPr>
        <sz val="7"/>
        <color rgb="FF000000"/>
        <rFont val="Calibri"/>
        <family val="2"/>
      </rPr>
      <t xml:space="preserve"> - towards maintenance of play equipment in the parish of Drayton
Index Linked</t>
    </r>
  </si>
  <si>
    <r>
      <rPr>
        <b/>
        <sz val="7"/>
        <color rgb="FF000000"/>
        <rFont val="Calibri"/>
        <family val="2"/>
      </rPr>
      <t>Pavilion Maintenance Contribution</t>
    </r>
    <r>
      <rPr>
        <sz val="7"/>
        <color rgb="FF000000"/>
        <rFont val="Calibri"/>
        <family val="2"/>
      </rPr>
      <t xml:space="preserve"> - towards pavilion maintenance in the parish of Drayton
Index linked</t>
    </r>
  </si>
  <si>
    <r>
      <rPr>
        <b/>
        <sz val="7"/>
        <color rgb="FF000000"/>
        <rFont val="Calibri"/>
        <family val="2"/>
      </rPr>
      <t>Pavilion Contribution</t>
    </r>
    <r>
      <rPr>
        <sz val="7"/>
        <color rgb="FF000000"/>
        <rFont val="Calibri"/>
        <family val="2"/>
      </rPr>
      <t xml:space="preserve"> - towards pavilion improvements in the parish of Drayton
Index linked</t>
    </r>
  </si>
  <si>
    <r>
      <rPr>
        <b/>
        <sz val="7"/>
        <color rgb="FF000000"/>
        <rFont val="Calibri"/>
        <family val="2"/>
      </rPr>
      <t xml:space="preserve">Pitch Maintenance Contribution </t>
    </r>
    <r>
      <rPr>
        <sz val="7"/>
        <color rgb="FF000000"/>
        <rFont val="Calibri"/>
        <family val="2"/>
      </rPr>
      <t>- towards football pitch maintenance in the parish of Drayton
Index linked</t>
    </r>
  </si>
  <si>
    <r>
      <rPr>
        <b/>
        <sz val="7"/>
        <color rgb="FF000000"/>
        <rFont val="Calibri"/>
        <family val="2"/>
      </rPr>
      <t>Village Hall Contribution</t>
    </r>
    <r>
      <rPr>
        <sz val="7"/>
        <color rgb="FF000000"/>
        <rFont val="Calibri"/>
        <family val="2"/>
      </rPr>
      <t xml:space="preserve"> - towards improvements to the village hall in the parish of Drayton
Index linked</t>
    </r>
  </si>
  <si>
    <r>
      <rPr>
        <b/>
        <sz val="7"/>
        <color rgb="FF000000"/>
        <rFont val="Calibri"/>
        <family val="2"/>
      </rPr>
      <t xml:space="preserve">Cycle Path Contribution </t>
    </r>
    <r>
      <rPr>
        <sz val="7"/>
        <color rgb="FF000000"/>
        <rFont val="Calibri"/>
        <family val="2"/>
      </rPr>
      <t>- towards cycle path improvements in the parish of Drayton</t>
    </r>
  </si>
  <si>
    <r>
      <rPr>
        <b/>
        <sz val="7"/>
        <color rgb="FF000000"/>
        <rFont val="Calibri"/>
        <family val="2"/>
      </rPr>
      <t>MUGA Contribution</t>
    </r>
    <r>
      <rPr>
        <sz val="7"/>
        <color rgb="FF000000"/>
        <rFont val="Calibri"/>
        <family val="2"/>
      </rPr>
      <t xml:space="preserve"> - towards the provision or enhancement of multi-use games areas within the parish of Drayton
Index Linked</t>
    </r>
  </si>
  <si>
    <r>
      <rPr>
        <b/>
        <sz val="7"/>
        <color rgb="FF000000"/>
        <rFont val="Calibri"/>
        <family val="2"/>
      </rPr>
      <t xml:space="preserve">Skate Park Contribution </t>
    </r>
    <r>
      <rPr>
        <sz val="7"/>
        <color rgb="FF000000"/>
        <rFont val="Calibri"/>
        <family val="2"/>
      </rPr>
      <t>- towards the provision of a skate park in the parish of Drayton
Index linked.</t>
    </r>
  </si>
  <si>
    <r>
      <rPr>
        <b/>
        <sz val="7"/>
        <color rgb="FF000000"/>
        <rFont val="Calibri"/>
        <family val="2"/>
      </rPr>
      <t>Transport and Street Design Strategy Contribution</t>
    </r>
    <r>
      <rPr>
        <sz val="7"/>
        <color rgb="FF000000"/>
        <rFont val="Calibri"/>
        <family val="2"/>
      </rPr>
      <t xml:space="preserve"> - towards traffic calming measures in Drayton pursuant to the Drayton Neighbourhood Plan
Index linked</t>
    </r>
  </si>
  <si>
    <r>
      <rPr>
        <b/>
        <sz val="7"/>
        <color rgb="FF000000"/>
        <rFont val="Calibri"/>
        <family val="2"/>
      </rPr>
      <t>Footpath and Information Board Contribution</t>
    </r>
    <r>
      <rPr>
        <sz val="7"/>
        <color rgb="FF000000"/>
        <rFont val="Calibri"/>
        <family val="2"/>
      </rPr>
      <t xml:space="preserve"> - towards the provision of footpaths and information boards within the parish of Drayton
Index Linked.</t>
    </r>
  </si>
  <si>
    <r>
      <rPr>
        <b/>
        <sz val="7"/>
        <color rgb="FF000000"/>
        <rFont val="Calibri"/>
        <family val="2"/>
      </rPr>
      <t>Allotment Contribution</t>
    </r>
    <r>
      <rPr>
        <sz val="7"/>
        <color rgb="FF000000"/>
        <rFont val="Calibri"/>
        <family val="2"/>
      </rPr>
      <t xml:space="preserve"> - towards the provision of new allotments in the parish of Drayton
Index Linked. No spend date.</t>
    </r>
  </si>
  <si>
    <r>
      <rPr>
        <b/>
        <sz val="7"/>
        <color rgb="FF000000"/>
        <rFont val="Calibri"/>
        <family val="2"/>
      </rPr>
      <t xml:space="preserve">Tenns Courts Contribution </t>
    </r>
    <r>
      <rPr>
        <sz val="7"/>
        <color rgb="FF000000"/>
        <rFont val="Calibri"/>
        <family val="2"/>
      </rPr>
      <t>- towards provision of tennis courts in the parish of Drayton
Index linked</t>
    </r>
  </si>
  <si>
    <r>
      <rPr>
        <b/>
        <sz val="7"/>
        <color rgb="FF000000"/>
        <rFont val="Calibri"/>
        <family val="2"/>
      </rPr>
      <t>Football Pitches Contribution</t>
    </r>
    <r>
      <rPr>
        <sz val="7"/>
        <color rgb="FF000000"/>
        <rFont val="Calibri"/>
        <family val="2"/>
      </rPr>
      <t xml:space="preserve"> - towards the provision of football pitches within the parish of Drayton
Index Linked.</t>
    </r>
  </si>
  <si>
    <r>
      <rPr>
        <b/>
        <sz val="7"/>
        <color rgb="FF000000"/>
        <rFont val="Calibri"/>
        <family val="2"/>
      </rPr>
      <t>Burial Ground Contribution</t>
    </r>
    <r>
      <rPr>
        <sz val="7"/>
        <color rgb="FF000000"/>
        <rFont val="Calibri"/>
        <family val="2"/>
      </rPr>
      <t xml:space="preserve"> towards the expansion of burial ground provision in the parish of Drayton.
Index Linked.</t>
    </r>
  </si>
  <si>
    <r>
      <rPr>
        <b/>
        <sz val="7"/>
        <color rgb="FF000000"/>
        <rFont val="Calibri"/>
        <family val="2"/>
      </rPr>
      <t xml:space="preserve">Pre-School Contribution </t>
    </r>
    <r>
      <rPr>
        <sz val="7"/>
        <color rgb="FF000000"/>
        <rFont val="Calibri"/>
        <family val="2"/>
      </rPr>
      <t>- towards improvements to pre-school provision in the parish of Drayton
Index linked</t>
    </r>
  </si>
  <si>
    <r>
      <t xml:space="preserve">P15/V2447/FUL (16V84) - Land to the south of High Street Drayton (Agreement dated 31 October 2016) </t>
    </r>
    <r>
      <rPr>
        <b/>
        <sz val="7"/>
        <color rgb="FFFF0000"/>
        <rFont val="Calibri"/>
        <family val="2"/>
      </rPr>
      <t>DOVECOTE (BLOOR HOMES)</t>
    </r>
  </si>
  <si>
    <r>
      <rPr>
        <b/>
        <sz val="7"/>
        <color rgb="FF000000"/>
        <rFont val="Calibri"/>
        <family val="2"/>
      </rPr>
      <t>The First Sports Pitch Contribution</t>
    </r>
    <r>
      <rPr>
        <sz val="7"/>
        <color rgb="FF000000"/>
        <rFont val="Calibri"/>
        <family val="2"/>
      </rPr>
      <t xml:space="preserve"> - Towards the provision of football pitches in Drayton
Index Linked from 3rd quarter 2015 to date payment is due
10 Year Spend</t>
    </r>
  </si>
  <si>
    <r>
      <rPr>
        <b/>
        <sz val="7"/>
        <color rgb="FF000000"/>
        <rFont val="Calibri"/>
        <family val="2"/>
      </rPr>
      <t>The Second Sports Pitch Contribution</t>
    </r>
    <r>
      <rPr>
        <sz val="7"/>
        <color rgb="FF000000"/>
        <rFont val="Calibri"/>
        <family val="2"/>
      </rPr>
      <t xml:space="preserve"> - Towards the provision of football pitches in Drayton
Index Linked. 10 Year Spend</t>
    </r>
  </si>
  <si>
    <r>
      <rPr>
        <b/>
        <sz val="7"/>
        <color rgb="FF000000"/>
        <rFont val="Calibri"/>
        <family val="2"/>
      </rPr>
      <t>Footpath Noticeboard Contribution</t>
    </r>
    <r>
      <rPr>
        <sz val="7"/>
        <color rgb="FF000000"/>
        <rFont val="Calibri"/>
        <family val="2"/>
      </rPr>
      <t xml:space="preserve"> - Towards improvements to footpath notices in Drayton
Index Linked. 10 Year Spend</t>
    </r>
  </si>
  <si>
    <r>
      <rPr>
        <b/>
        <sz val="7"/>
        <color rgb="FF000000"/>
        <rFont val="Calibri"/>
        <family val="2"/>
      </rPr>
      <t>Tennis Contribution</t>
    </r>
    <r>
      <rPr>
        <sz val="7"/>
        <color rgb="FF000000"/>
        <rFont val="Calibri"/>
        <family val="2"/>
      </rPr>
      <t xml:space="preserve"> - Towards the provision of tennis facilities serving the site
Index Linked. 10 Year Spend</t>
    </r>
  </si>
  <si>
    <r>
      <rPr>
        <b/>
        <sz val="7"/>
        <color rgb="FF000000"/>
        <rFont val="Calibri"/>
        <family val="2"/>
      </rPr>
      <t>Sports Pitch Maintenance Contribution</t>
    </r>
    <r>
      <rPr>
        <sz val="7"/>
        <color rgb="FF000000"/>
        <rFont val="Calibri"/>
        <family val="2"/>
      </rPr>
      <t xml:space="preserve"> - Towards the maintenance of football pitches in Drayton
Index Linked. 10 Year Spend</t>
    </r>
  </si>
  <si>
    <r>
      <rPr>
        <b/>
        <sz val="7"/>
        <color rgb="FF000000"/>
        <rFont val="Calibri"/>
        <family val="2"/>
      </rPr>
      <t>The First Village Hall Contribution</t>
    </r>
    <r>
      <rPr>
        <sz val="7"/>
        <color rgb="FF000000"/>
        <rFont val="Calibri"/>
        <family val="2"/>
      </rPr>
      <t xml:space="preserve"> - Towards the refurbishment of the village hall in Drayton
Index Linked. 10 Year Spend</t>
    </r>
  </si>
  <si>
    <r>
      <rPr>
        <b/>
        <sz val="7"/>
        <color rgb="FF000000"/>
        <rFont val="Calibri"/>
        <family val="2"/>
      </rPr>
      <t>Burial Ground Contribution</t>
    </r>
    <r>
      <rPr>
        <sz val="7"/>
        <color rgb="FF000000"/>
        <rFont val="Calibri"/>
        <family val="2"/>
      </rPr>
      <t xml:space="preserve"> - Towards an extension of burial ground provision in Drayton
Index Linked. 10 Year Spend</t>
    </r>
  </si>
  <si>
    <r>
      <rPr>
        <b/>
        <sz val="7"/>
        <color rgb="FF000000"/>
        <rFont val="Calibri"/>
        <family val="2"/>
      </rPr>
      <t>Sports Pavilion Maintenance Contribution</t>
    </r>
    <r>
      <rPr>
        <sz val="7"/>
        <color rgb="FF000000"/>
        <rFont val="Calibri"/>
        <family val="2"/>
      </rPr>
      <t xml:space="preserve"> - Towards the maintenance of a sports pavilion in Drayton
Index Linked. 10 Year Spend</t>
    </r>
  </si>
  <si>
    <r>
      <rPr>
        <b/>
        <sz val="7"/>
        <color rgb="FF000000"/>
        <rFont val="Calibri"/>
        <family val="2"/>
      </rPr>
      <t>The Second Village Hall Contribution</t>
    </r>
    <r>
      <rPr>
        <sz val="7"/>
        <color rgb="FF000000"/>
        <rFont val="Calibri"/>
        <family val="2"/>
      </rPr>
      <t xml:space="preserve"> - Towards the refurbishment of the village hall in Drayton
Index Linked. 10 Year Spend</t>
    </r>
  </si>
  <si>
    <r>
      <rPr>
        <b/>
        <sz val="7"/>
        <color rgb="FF000000"/>
        <rFont val="Calibri"/>
        <family val="2"/>
      </rPr>
      <t xml:space="preserve">Cycle Paths Contribution </t>
    </r>
    <r>
      <rPr>
        <sz val="7"/>
        <color rgb="FF000000"/>
        <rFont val="Calibri"/>
        <family val="2"/>
      </rPr>
      <t>- Towards improvements to cycle path provision in Drayton
Index Linked. 10 Year Spend</t>
    </r>
  </si>
  <si>
    <r>
      <rPr>
        <b/>
        <sz val="7"/>
        <color rgb="FF000000"/>
        <rFont val="Calibri"/>
        <family val="2"/>
      </rPr>
      <t xml:space="preserve">Allotments Contribution </t>
    </r>
    <r>
      <rPr>
        <sz val="7"/>
        <color rgb="FF000000"/>
        <rFont val="Calibri"/>
        <family val="2"/>
      </rPr>
      <t>- Towards improvements to allotment provision in Drayton
Index Linked. 10 Year Spend</t>
    </r>
  </si>
  <si>
    <r>
      <rPr>
        <b/>
        <sz val="7"/>
        <color rgb="FF000000"/>
        <rFont val="Calibri"/>
        <family val="2"/>
      </rPr>
      <t>Rugby Contribution</t>
    </r>
    <r>
      <rPr>
        <sz val="7"/>
        <color rgb="FF000000"/>
        <rFont val="Calibri"/>
        <family val="2"/>
      </rPr>
      <t xml:space="preserve"> - Towards the provision of floodlights at Abingdon RFC
Index Linked. 10 Year Spend</t>
    </r>
  </si>
  <si>
    <r>
      <rPr>
        <b/>
        <sz val="7"/>
        <color rgb="FF000000"/>
        <rFont val="Calibri"/>
        <family val="2"/>
      </rPr>
      <t>Sports Pavilion Contribution</t>
    </r>
    <r>
      <rPr>
        <sz val="7"/>
        <color rgb="FF000000"/>
        <rFont val="Calibri"/>
        <family val="2"/>
      </rPr>
      <t xml:space="preserve"> - Towards the provision of a sports pavilion in Drayton
Index Linked. 10 Year Spend</t>
    </r>
  </si>
  <si>
    <r>
      <rPr>
        <b/>
        <sz val="7"/>
        <color rgb="FF000000"/>
        <rFont val="Calibri"/>
        <family val="2"/>
      </rPr>
      <t>The Third Sports Pitch Contribution</t>
    </r>
    <r>
      <rPr>
        <sz val="7"/>
        <color rgb="FF000000"/>
        <rFont val="Calibri"/>
        <family val="2"/>
      </rPr>
      <t xml:space="preserve"> - Towards the provision of football pitches in Drayton
Index Linked. 10 Year Spend</t>
    </r>
  </si>
  <si>
    <r>
      <rPr>
        <b/>
        <sz val="7"/>
        <color rgb="FF000000"/>
        <rFont val="Calibri"/>
        <family val="2"/>
      </rPr>
      <t xml:space="preserve">MUGA Contribution </t>
    </r>
    <r>
      <rPr>
        <sz val="7"/>
        <color rgb="FF000000"/>
        <rFont val="Calibri"/>
        <family val="2"/>
      </rPr>
      <t>- Towards MUGA provision in Drayton
Index Linked. 10 Year Spend</t>
    </r>
  </si>
  <si>
    <r>
      <rPr>
        <b/>
        <sz val="7"/>
        <color rgb="FF000000"/>
        <rFont val="Calibri"/>
        <family val="2"/>
      </rPr>
      <t>Public Art Contribution</t>
    </r>
    <r>
      <rPr>
        <sz val="7"/>
        <color rgb="FF000000"/>
        <rFont val="Calibri"/>
        <family val="2"/>
      </rPr>
      <t xml:space="preserve"> - Towards the provision of a work of art on the site as agreed by the owner/developer and the council
Index Linked. 10 Year Spend</t>
    </r>
  </si>
  <si>
    <r>
      <t xml:space="preserve">P16/V1705/FUL (17V31) - Land at Manor Farm Drayton Oxon (Agreement dated 5 July 2017) </t>
    </r>
    <r>
      <rPr>
        <b/>
        <sz val="7"/>
        <color rgb="FFFF0000"/>
        <rFont val="Calibri"/>
        <family val="2"/>
      </rPr>
      <t>MANOR FARM (CALA)</t>
    </r>
  </si>
  <si>
    <r>
      <rPr>
        <b/>
        <sz val="7"/>
        <color rgb="FF000000"/>
        <rFont val="Calibri"/>
        <family val="2"/>
      </rPr>
      <t>Sports Facilities at Barrow Road</t>
    </r>
    <r>
      <rPr>
        <sz val="7"/>
        <color rgb="FF000000"/>
        <rFont val="Calibri"/>
        <family val="2"/>
      </rPr>
      <t xml:space="preserve"> </t>
    </r>
    <r>
      <rPr>
        <b/>
        <sz val="7"/>
        <color rgb="FF000000"/>
        <rFont val="Calibri"/>
        <family val="2"/>
      </rPr>
      <t>Contribution</t>
    </r>
    <r>
      <rPr>
        <sz val="7"/>
        <color rgb="FF000000"/>
        <rFont val="Calibri"/>
        <family val="2"/>
      </rPr>
      <t xml:space="preserve"> towards the provision of sports facilities at Barrow Road to be paid in three instalments the first of £56,392 and the second and third each of £56,391. 1st payment.
Index linked: Spend by date: 10 years from receipt</t>
    </r>
  </si>
  <si>
    <r>
      <rPr>
        <b/>
        <sz val="7"/>
        <color rgb="FF000000"/>
        <rFont val="Calibri"/>
        <family val="2"/>
      </rPr>
      <t>Tree Planting Contribution</t>
    </r>
    <r>
      <rPr>
        <sz val="7"/>
        <color rgb="FF000000"/>
        <rFont val="Calibri"/>
        <family val="2"/>
      </rPr>
      <t xml:space="preserve"> towards off-site tree planting at Hilliat Fields
Index linked: Spend by date: 10 years from receipt</t>
    </r>
  </si>
  <si>
    <r>
      <rPr>
        <b/>
        <sz val="7"/>
        <color rgb="FF000000"/>
        <rFont val="Calibri"/>
        <family val="2"/>
      </rPr>
      <t>Sports Facilities at Barrow Road Contribution</t>
    </r>
    <r>
      <rPr>
        <sz val="7"/>
        <color rgb="FF000000"/>
        <rFont val="Calibri"/>
        <family val="2"/>
      </rPr>
      <t xml:space="preserve"> towards the provision of sports facilities at Barrow Road to be paid in three instalments the first of £56,392 and the second and third each of £56,391. 2nd payment
Index linked: Spend by date: 10 years from receipt</t>
    </r>
  </si>
  <si>
    <r>
      <rPr>
        <b/>
        <sz val="7"/>
        <color rgb="FF000000"/>
        <rFont val="Calibri"/>
        <family val="2"/>
      </rPr>
      <t xml:space="preserve">Footpath Noticeboard Contribution </t>
    </r>
    <r>
      <rPr>
        <sz val="7"/>
        <color rgb="FF000000"/>
        <rFont val="Calibri"/>
        <family val="2"/>
      </rPr>
      <t>- Towards improvements to footpath notices in Drayton
Index Linked: Spend by date: 10 years from receipt</t>
    </r>
  </si>
  <si>
    <r>
      <rPr>
        <b/>
        <sz val="7"/>
        <color rgb="FF000000"/>
        <rFont val="Calibri"/>
        <family val="2"/>
      </rPr>
      <t>Allotments Contributio</t>
    </r>
    <r>
      <rPr>
        <sz val="7"/>
        <color rgb="FF000000"/>
        <rFont val="Calibri"/>
        <family val="2"/>
      </rPr>
      <t>n - Towards improvements to Allotment provision in Drayton.
Spend by date: 10 years from receipt</t>
    </r>
  </si>
  <si>
    <r>
      <rPr>
        <b/>
        <sz val="7"/>
        <color rgb="FF000000"/>
        <rFont val="Calibri"/>
        <family val="2"/>
      </rPr>
      <t>Burial Ground Contribution</t>
    </r>
    <r>
      <rPr>
        <sz val="7"/>
        <color rgb="FF000000"/>
        <rFont val="Calibri"/>
        <family val="2"/>
      </rPr>
      <t xml:space="preserve"> - Towards an extension of burial ground provision in Drayton
Index Linked: Spend by Date: 10 years from receipt</t>
    </r>
  </si>
  <si>
    <r>
      <rPr>
        <b/>
        <sz val="7"/>
        <color rgb="FF000000"/>
        <rFont val="Calibri"/>
        <family val="2"/>
      </rPr>
      <t>MUGA Contribution</t>
    </r>
    <r>
      <rPr>
        <sz val="7"/>
        <color rgb="FF000000"/>
        <rFont val="Calibri"/>
        <family val="2"/>
      </rPr>
      <t xml:space="preserve"> - towards multi-use games area provision in Drayton
Index Linked:  Spend by Date: 10 years from receipt</t>
    </r>
  </si>
  <si>
    <r>
      <rPr>
        <b/>
        <sz val="7"/>
        <color rgb="FF000000"/>
        <rFont val="Calibri"/>
        <family val="2"/>
      </rPr>
      <t>Footpaths and Cycle Paths Contribution</t>
    </r>
    <r>
      <rPr>
        <sz val="7"/>
        <color rgb="FF000000"/>
        <rFont val="Calibri"/>
        <family val="2"/>
      </rPr>
      <t xml:space="preserve"> - towards improvements to footpath and cycle path provision in Drayton
Index linked: Spend by Date: 10 years from receipt</t>
    </r>
  </si>
  <si>
    <r>
      <rPr>
        <b/>
        <sz val="7"/>
        <color rgb="FF000000"/>
        <rFont val="Calibri"/>
        <family val="2"/>
      </rPr>
      <t>Village Hall Contribution</t>
    </r>
    <r>
      <rPr>
        <sz val="7"/>
        <color rgb="FF000000"/>
        <rFont val="Calibri"/>
        <family val="2"/>
      </rPr>
      <t xml:space="preserve"> (£54,185) towards the refurbishment of the village hall in Drayton to be paid in two instalments each of £27,092.50. 1st payment.
Index linked: Spend by Date: 10 years from receipt</t>
    </r>
  </si>
  <si>
    <r>
      <rPr>
        <b/>
        <sz val="7"/>
        <color rgb="FF000000"/>
        <rFont val="Calibri"/>
        <family val="2"/>
      </rPr>
      <t>Public Open Space Commuted Maintenance Contribution</t>
    </r>
    <r>
      <rPr>
        <sz val="7"/>
        <color rgb="FF000000"/>
        <rFont val="Calibri"/>
        <family val="2"/>
      </rPr>
      <t xml:space="preserve"> - towards the future maintenance of the public open space</t>
    </r>
  </si>
  <si>
    <r>
      <rPr>
        <b/>
        <sz val="7"/>
        <color rgb="FF000000"/>
        <rFont val="Calibri"/>
        <family val="2"/>
      </rPr>
      <t>Sports Facilities Maintenance Contribution</t>
    </r>
    <r>
      <rPr>
        <sz val="7"/>
        <color rgb="FF000000"/>
        <rFont val="Calibri"/>
        <family val="2"/>
      </rPr>
      <t xml:space="preserve"> - towards the maintenance of sports facilities at Barrow Road.
Index linked: Spend by date: 10 years from receipt</t>
    </r>
  </si>
  <si>
    <r>
      <rPr>
        <b/>
        <sz val="7"/>
        <color rgb="FF000000"/>
        <rFont val="Calibri"/>
        <family val="2"/>
      </rPr>
      <t>Tennis Contribution</t>
    </r>
    <r>
      <rPr>
        <sz val="7"/>
        <color rgb="FF000000"/>
        <rFont val="Calibri"/>
        <family val="2"/>
      </rPr>
      <t xml:space="preserve"> towards the provision of tennis facilities serving the Site
Index linked: Spend by date: 10 years from receipt</t>
    </r>
  </si>
  <si>
    <r>
      <rPr>
        <b/>
        <sz val="7"/>
        <color rgb="FF000000"/>
        <rFont val="Calibri"/>
        <family val="2"/>
      </rPr>
      <t>Village Hall Contribution</t>
    </r>
    <r>
      <rPr>
        <sz val="7"/>
        <color rgb="FF000000"/>
        <rFont val="Calibri"/>
        <family val="2"/>
      </rPr>
      <t xml:space="preserve"> (£54,185) towards the refurbishment of the village hall in Drayton to be paid in two instalments each of £27,092.50. 2nd payment
Index linked. Spend by date: 10 years from receipt</t>
    </r>
  </si>
  <si>
    <r>
      <rPr>
        <b/>
        <sz val="7"/>
        <color rgb="FF000000"/>
        <rFont val="Calibri"/>
        <family val="2"/>
      </rPr>
      <t>Rugby Contribution</t>
    </r>
    <r>
      <rPr>
        <sz val="7"/>
        <color rgb="FF000000"/>
        <rFont val="Calibri"/>
        <family val="2"/>
      </rPr>
      <t xml:space="preserve"> towards the provision of floodlights at Abingdon RFC
Index linked. Spend by date: 10 years from receipt</t>
    </r>
  </si>
  <si>
    <r>
      <rPr>
        <b/>
        <sz val="7"/>
        <color rgb="FF000000"/>
        <rFont val="Calibri"/>
        <family val="2"/>
      </rPr>
      <t>Sports Facilities at Barrow Road Contribution</t>
    </r>
    <r>
      <rPr>
        <sz val="7"/>
        <color rgb="FF000000"/>
        <rFont val="Calibri"/>
        <family val="2"/>
      </rPr>
      <t xml:space="preserve"> towards the provision of sports facilities at Barrow Road to be paid in three instalments the first of £56,392 and the second and third each of £56,391. 3rd payment.
Index Linked. Spend by date: 10 years from receipt</t>
    </r>
  </si>
  <si>
    <r>
      <rPr>
        <b/>
        <sz val="7"/>
        <color rgb="FF000000"/>
        <rFont val="Calibri"/>
        <family val="2"/>
      </rPr>
      <t>Public Art Contribution</t>
    </r>
    <r>
      <rPr>
        <sz val="7"/>
        <color rgb="FF000000"/>
        <rFont val="Calibri"/>
        <family val="2"/>
      </rPr>
      <t xml:space="preserve"> towards the provision of a work of art on the Site or off-site in Drayton village as agreed between the Owner or the Developer (as the case may be) and the District Council in consultation with Drayton Parish Council.
Index linked. Spend by date: 10 years from receipt</t>
    </r>
  </si>
  <si>
    <t>legal fees</t>
  </si>
  <si>
    <t>actual to date</t>
  </si>
  <si>
    <t>decreased maintenance costs only _ £124</t>
  </si>
  <si>
    <t>4777 so far to be discussed as part of landscape plan</t>
  </si>
  <si>
    <t>Footpaths</t>
  </si>
  <si>
    <t xml:space="preserve">Pav project </t>
  </si>
  <si>
    <t>VAT</t>
  </si>
  <si>
    <t>capital projects</t>
  </si>
  <si>
    <t>Pavillion loan would need to be added in as revenue from council tax</t>
  </si>
  <si>
    <t>Actual to date</t>
  </si>
  <si>
    <t>Architect &amp; solicitors WM</t>
  </si>
  <si>
    <t>Other Income (for MUGA)</t>
  </si>
  <si>
    <t>to invoice</t>
  </si>
  <si>
    <t>no training costs as yet - Cilca qualification</t>
  </si>
  <si>
    <t>Clerk of works/legal WM</t>
  </si>
  <si>
    <t>WM Loan repayment - transfer in EMR</t>
  </si>
  <si>
    <t>Football Club roof</t>
  </si>
  <si>
    <t>Multi year forecast</t>
  </si>
  <si>
    <t>Bloor homes</t>
  </si>
  <si>
    <t>based on starting on scale point 31 for new Clerk</t>
  </si>
  <si>
    <t>Employee National Insurance rates</t>
  </si>
  <si>
    <t>This table shows how much employers deduct from employees’ pay from 6 April 2023 to 5 April 2024.</t>
  </si>
  <si>
    <t>Category letter</t>
  </si>
  <si>
    <t>£123 to £242 (£533 to £1,048 a month)</t>
  </si>
  <si>
    <t>£242.01 to £967 (£1,048.01 to £4,189 a month)</t>
  </si>
  <si>
    <t>Over £967 a week (£4,189 a month)</t>
  </si>
  <si>
    <t>A</t>
  </si>
  <si>
    <t>B</t>
  </si>
  <si>
    <t>C</t>
  </si>
  <si>
    <t>N/A</t>
  </si>
  <si>
    <t>F</t>
  </si>
  <si>
    <t>H</t>
  </si>
  <si>
    <t>I</t>
  </si>
  <si>
    <t>J</t>
  </si>
  <si>
    <t>L</t>
  </si>
  <si>
    <t>M</t>
  </si>
  <si>
    <t>S</t>
  </si>
  <si>
    <t>V</t>
  </si>
  <si>
    <t>Z</t>
  </si>
  <si>
    <t>Example</t>
  </si>
  <si>
    <t>Employer National Insurance rates</t>
  </si>
  <si>
    <t>This table shows how much employers pay towards employees’ National Insurance from 6 April 2023 to 5 April 2024.</t>
  </si>
  <si>
    <t>£123 to £175 (£533 to £758 a month)</t>
  </si>
  <si>
    <t>£175.01 to £481 (£758.01 to £2,083 a month)</t>
  </si>
  <si>
    <t>£481.01 to £967 (£2,083.01 to £4,189 a month)</t>
  </si>
  <si>
    <t>Your tax-free Personal Allowance</t>
  </si>
  <si>
    <t>The standard Personal Allowance is £12,570, which is the amount of income you do not have to pay tax on.</t>
  </si>
  <si>
    <t>Your Personal Allowance may be bigger if you claim Marriage Allowance or Blind Person’s Allowance. It’s smaller if your income is over £100,000.</t>
  </si>
  <si>
    <t>Income Tax rates and bands</t>
  </si>
  <si>
    <t>The table shows the tax rates you pay in each band if you have a standard Personal Allowance of £12,570.</t>
  </si>
  <si>
    <t>Income tax bands are different if you live in Scotland.</t>
  </si>
  <si>
    <t>Band</t>
  </si>
  <si>
    <t>Taxable income</t>
  </si>
  <si>
    <t>Tax rate</t>
  </si>
  <si>
    <t>Personal Allowance</t>
  </si>
  <si>
    <t>Up to £12,570</t>
  </si>
  <si>
    <t>Basic rate</t>
  </si>
  <si>
    <t>£12,571 to £50,270</t>
  </si>
  <si>
    <t>Higher rate</t>
  </si>
  <si>
    <t>£50,271 to £125,140</t>
  </si>
  <si>
    <t>Additional rate</t>
  </si>
  <si>
    <t>over £125,140</t>
  </si>
  <si>
    <t>You can also see the rates and bands without the Personal Allowance. You do not get a Personal Allowance on taxable income over £125,140.</t>
  </si>
  <si>
    <t>Overtime for Deputy</t>
  </si>
  <si>
    <t>fees to be incorporated into capital projects</t>
  </si>
  <si>
    <t>98.94 on Band D</t>
  </si>
  <si>
    <t>tax base  1209</t>
  </si>
  <si>
    <t>increase pay award and increments + new Clerk added point 31</t>
  </si>
  <si>
    <t>On costs</t>
  </si>
  <si>
    <t xml:space="preserve">Clerk </t>
  </si>
  <si>
    <t>ERS NI</t>
  </si>
  <si>
    <t>ERS Pension</t>
  </si>
  <si>
    <t>Deputy</t>
  </si>
  <si>
    <t>Prog Manager</t>
  </si>
  <si>
    <t>Tax</t>
  </si>
  <si>
    <t>increase is 12.73%</t>
  </si>
  <si>
    <t>110.99 on Band D - reduces the amount due to increase in tax base</t>
  </si>
  <si>
    <t>111.54 - this would be the amount if tax base had stayed same</t>
  </si>
  <si>
    <t>130854 / 1215 =</t>
  </si>
  <si>
    <t xml:space="preserve">  revised 10.8845%</t>
  </si>
  <si>
    <t>RESERVES</t>
  </si>
  <si>
    <t>Maintenance reserve</t>
  </si>
  <si>
    <t>Drayton projects professional service</t>
  </si>
  <si>
    <t>Earmarked reserves</t>
  </si>
  <si>
    <t>(12,940) paid for architect fees</t>
  </si>
  <si>
    <t>Drayton 2020 Projects reserve</t>
  </si>
  <si>
    <t>Pavillion Fund</t>
  </si>
  <si>
    <t>Pitches reserve</t>
  </si>
  <si>
    <t>Sports pitches asssitance</t>
  </si>
  <si>
    <t>CIL 22/23</t>
  </si>
  <si>
    <t>CIL 21/22</t>
  </si>
  <si>
    <t>General reserves</t>
  </si>
  <si>
    <t>(3730.80) paid for sportpitch prof fees</t>
  </si>
  <si>
    <t>Total reserves as at 20 Feb 2024</t>
  </si>
  <si>
    <t>Accounts as at 20 Feb 2024</t>
  </si>
  <si>
    <t>Current account</t>
  </si>
  <si>
    <t>Projects Account</t>
  </si>
  <si>
    <t>NS&amp;I savings account</t>
  </si>
  <si>
    <t>Total in accounts</t>
  </si>
  <si>
    <t>Need to retain minimum of 3 months running costs in reserves.</t>
  </si>
  <si>
    <t>on costs</t>
  </si>
  <si>
    <t>Environmental services</t>
  </si>
  <si>
    <t>IT support</t>
  </si>
  <si>
    <t>approx</t>
  </si>
  <si>
    <t>SUMMARY</t>
  </si>
  <si>
    <t>Monies in accounts held</t>
  </si>
  <si>
    <t>Less EMR</t>
  </si>
  <si>
    <t>Less contingency running costs</t>
  </si>
  <si>
    <t>Leaves in general reserves</t>
  </si>
  <si>
    <t>Report to Finance &amp; HR Committeee - 20th February 2024</t>
  </si>
  <si>
    <t>(16,000 allocted but not spent football club)</t>
  </si>
  <si>
    <t xml:space="preserve">Report to Finance &amp; HR Committeee -30 July 2024 </t>
  </si>
  <si>
    <t>Total reserves as at 30 July 2024</t>
  </si>
  <si>
    <t xml:space="preserve">Need to retain between 3-6 months running costs in reserves </t>
  </si>
  <si>
    <t xml:space="preserve">Approx £10,000 per month, based on May/June/July </t>
  </si>
  <si>
    <t xml:space="preserve">5 months </t>
  </si>
  <si>
    <t>Accounts</t>
  </si>
  <si>
    <t xml:space="preserve">Summary </t>
  </si>
  <si>
    <t xml:space="preserve">Money in accounts </t>
  </si>
  <si>
    <t xml:space="preserve">Precept Nov </t>
  </si>
  <si>
    <t>Less 5 months running costs</t>
  </si>
  <si>
    <t>Total money available</t>
  </si>
  <si>
    <t>General reserve</t>
  </si>
  <si>
    <t>Report to Finance &amp; HR Committeee -2 October 2024</t>
  </si>
  <si>
    <t>Nominal</t>
  </si>
  <si>
    <t>Moved to 345</t>
  </si>
  <si>
    <t xml:space="preserve">Used for MUGA </t>
  </si>
  <si>
    <t xml:space="preserve">CIL Oct 23 </t>
  </si>
  <si>
    <t>CIL April 24</t>
  </si>
  <si>
    <t xml:space="preserve">Suggested Budget 2025-26 </t>
  </si>
  <si>
    <t>Actual to 30 September 2024</t>
  </si>
  <si>
    <t xml:space="preserve">Vat received  </t>
  </si>
  <si>
    <t>Actual 31 March 2024</t>
  </si>
  <si>
    <t>Benches/noticeboards</t>
  </si>
  <si>
    <t xml:space="preserve">Tree work </t>
  </si>
  <si>
    <t xml:space="preserve">Contingency </t>
  </si>
  <si>
    <t xml:space="preserve">Playground reserve </t>
  </si>
  <si>
    <t>Put aside every year for future refurbishment</t>
  </si>
  <si>
    <t xml:space="preserve">10% inflation </t>
  </si>
  <si>
    <t>10 % inflation</t>
  </si>
  <si>
    <t xml:space="preserve">inflation &amp; in person finance meetings </t>
  </si>
  <si>
    <t xml:space="preserve">IT infrastructure </t>
  </si>
  <si>
    <t xml:space="preserve">Postage stamps </t>
  </si>
  <si>
    <t xml:space="preserve">Description </t>
  </si>
  <si>
    <t xml:space="preserve">Inflation and extra travel re site visits and meetings for Programme Manager </t>
  </si>
  <si>
    <t>NEW CODE</t>
  </si>
  <si>
    <t xml:space="preserve">Web site only </t>
  </si>
  <si>
    <t>OALC/SLCC/</t>
  </si>
  <si>
    <t xml:space="preserve">Insurance costs rising and inflation </t>
  </si>
  <si>
    <t>More transactions due to new developments</t>
  </si>
  <si>
    <t>Contingency re water suppliers if a hot summer/ snow removal if a bad winter</t>
  </si>
  <si>
    <t>New CODE</t>
  </si>
  <si>
    <t xml:space="preserve">legal fees/professional </t>
  </si>
  <si>
    <t>Actual 31/03/24</t>
  </si>
  <si>
    <t>Anticipated to 31/03/25</t>
  </si>
  <si>
    <t>Actual to 30/09/24</t>
  </si>
  <si>
    <t>Sports Pavillion</t>
  </si>
  <si>
    <t>?</t>
  </si>
  <si>
    <t>Actual Expenditure. Walnut Meadows £2,765 transferred to EMR 329 Drayton project reserve. Football roof and scaffolding EMR 351 CIL 19/20 £14,516</t>
  </si>
  <si>
    <t>Section 106 drawdown for Sports Pitches</t>
  </si>
  <si>
    <t>Section 106 MUGA</t>
  </si>
  <si>
    <t xml:space="preserve">Capital budget 2025-2026 (£0.00) </t>
  </si>
  <si>
    <t>Section 106 Walnut Meadows - £10,674, Dovecote £55,253 Manor Farm £22, £88,368. shortfall of £84,112</t>
  </si>
  <si>
    <t xml:space="preserve">Includes path/Arigpower </t>
  </si>
  <si>
    <t>Clerk of works</t>
  </si>
  <si>
    <t xml:space="preserve">Someone to check the quality of work e.c.t </t>
  </si>
  <si>
    <t>M &amp; E Consultant</t>
  </si>
  <si>
    <t>To specify the design services</t>
  </si>
  <si>
    <t>CDM Consultant</t>
  </si>
  <si>
    <t xml:space="preserve">Construction/Design regulations &amp; building regulation sign off </t>
  </si>
  <si>
    <t xml:space="preserve">Vale specify that there are legal agreements for section 106 </t>
  </si>
  <si>
    <t>Will it start in 2025?</t>
  </si>
  <si>
    <t>Section 106</t>
  </si>
  <si>
    <t xml:space="preserve">Footpath near Church Lane/Henleys Lane </t>
  </si>
  <si>
    <t xml:space="preserve">Section 106 </t>
  </si>
  <si>
    <t>Staff Expenses Travel &amp; Allowance</t>
  </si>
  <si>
    <t xml:space="preserve">Income </t>
  </si>
  <si>
    <t xml:space="preserve">Assumptions/estimates </t>
  </si>
  <si>
    <t xml:space="preserve">Salaries: </t>
  </si>
  <si>
    <t>Salaries:</t>
  </si>
  <si>
    <t xml:space="preserve">Programme Manager: </t>
  </si>
  <si>
    <t>£18.26 =£35,235 FTE</t>
  </si>
  <si>
    <t xml:space="preserve">(780/1924=0.405*35,235= £14,284) </t>
  </si>
  <si>
    <t>£16.65=£32,115 FTE</t>
  </si>
  <si>
    <t>780/1924=0.405*32115= £13,006</t>
  </si>
  <si>
    <t>884/1924=0.46*32,115=£14,773</t>
  </si>
  <si>
    <t>Stipend increase due to CILCA and range</t>
  </si>
  <si>
    <t xml:space="preserve">£23.17 =£44,711 FTE </t>
  </si>
  <si>
    <t>1040/1924=0.54*44,171= 43,693=£23,852</t>
  </si>
  <si>
    <t xml:space="preserve">Currently 12 hours with 3 hours overtime for allotment /estates/cemetry Rising to 5 hours in the autumn for possible adminstering MUGA </t>
  </si>
  <si>
    <t xml:space="preserve">Assumptions and estimates- see next tab </t>
  </si>
  <si>
    <t xml:space="preserve">Employers NI </t>
  </si>
  <si>
    <t xml:space="preserve">21.7% gross salaries </t>
  </si>
  <si>
    <t xml:space="preserve">See assumptions </t>
  </si>
  <si>
    <t>Ink/IT/Software</t>
  </si>
  <si>
    <t xml:space="preserve">New printer scanner for Clerk </t>
  </si>
  <si>
    <t xml:space="preserve">INK </t>
  </si>
  <si>
    <t xml:space="preserve">Digital Camera for Deputy clerk </t>
  </si>
  <si>
    <t>Notebooks/diaries/planners/folders/dividers</t>
  </si>
  <si>
    <r>
      <t>Section 106 Walnut Meadows - £10,674, Dovecote (south of High Street)£55,253 Manor Farm £22, £88,368</t>
    </r>
    <r>
      <rPr>
        <sz val="11"/>
        <color rgb="FFFF0000"/>
        <rFont val="Calibri"/>
        <family val="2"/>
        <scheme val="minor"/>
      </rPr>
      <t xml:space="preserve"> </t>
    </r>
  </si>
  <si>
    <t xml:space="preserve">Estimate </t>
  </si>
  <si>
    <t xml:space="preserve">Allotment price to rise by 20% </t>
  </si>
  <si>
    <t>Difficult to assess, therefore prudent</t>
  </si>
  <si>
    <t>Employer NI £</t>
  </si>
  <si>
    <t xml:space="preserve">Total </t>
  </si>
  <si>
    <t xml:space="preserve">Section 106 Dovecote development (P15/V2447/FUL 16V84) </t>
  </si>
  <si>
    <t>25/26</t>
  </si>
  <si>
    <t>Employer pension payments</t>
  </si>
  <si>
    <t>Therefore Council could move some money out of general reserve to EMR's</t>
  </si>
  <si>
    <t xml:space="preserve">Increased from 13.8% over £9,100 to 15% over £5,000 see assumptions tab </t>
  </si>
  <si>
    <t xml:space="preserve">Anticipated expenditure in 25/26 </t>
  </si>
  <si>
    <t>Anticipated Income (section 106)</t>
  </si>
  <si>
    <t>Already requested</t>
  </si>
  <si>
    <t>Pavillion</t>
  </si>
  <si>
    <t>Plus contingincy inflation/materials</t>
  </si>
  <si>
    <t xml:space="preserve">Less S106 to drawdown </t>
  </si>
  <si>
    <t xml:space="preserve">Less general reserves </t>
  </si>
  <si>
    <t xml:space="preserve">Public Works Loan Required </t>
  </si>
  <si>
    <t>Reserves - (can take from EMR)</t>
  </si>
  <si>
    <t xml:space="preserve">Jon advised that there is approximately £750,000 section 106 left to draw down </t>
  </si>
  <si>
    <t xml:space="preserve">Need after 106 </t>
  </si>
  <si>
    <t xml:space="preserve">Possible cost </t>
  </si>
  <si>
    <t>Salary £</t>
  </si>
  <si>
    <t xml:space="preserve">Inflation and increased new developments </t>
  </si>
  <si>
    <t xml:space="preserve">Anticipate hourly increase &amp; more work due to new developments </t>
  </si>
  <si>
    <t xml:space="preserve">Pavilion Reserve </t>
  </si>
  <si>
    <t>Anticipated to 31 March 25</t>
  </si>
  <si>
    <t>Less interest as spending commitments high/interest rates down</t>
  </si>
  <si>
    <t>Included in web hosting/ Owe Jules Meredith £127</t>
  </si>
  <si>
    <t xml:space="preserve">Encourage Cllrs' and deputy clerk to attend training/ Latest editions reference books/material </t>
  </si>
  <si>
    <t>5% increase on 24/25</t>
  </si>
  <si>
    <t>`</t>
  </si>
  <si>
    <t xml:space="preserve">Deviation from 24/25budget </t>
  </si>
  <si>
    <t>Stationery</t>
  </si>
  <si>
    <t xml:space="preserve">Postage </t>
  </si>
  <si>
    <t>Web Hosting (IT infrasture)</t>
  </si>
  <si>
    <t>MS365</t>
  </si>
  <si>
    <t>Citizens Advice</t>
  </si>
  <si>
    <t>St Peters Churchyard grass cutting</t>
  </si>
  <si>
    <t xml:space="preserve"> To decide on Chronical Within £10.81 per person (2,353 * 10.81= £25,436)</t>
  </si>
  <si>
    <t xml:space="preserve">To invoice 30 Church Lane </t>
  </si>
  <si>
    <t>Surplus, can be moved to Pavillion reserve</t>
  </si>
  <si>
    <t>Actual Spend to 30 December 2025</t>
  </si>
  <si>
    <t>Actual Spend to 30 December 2024</t>
  </si>
  <si>
    <t xml:space="preserve">Expenditure </t>
  </si>
  <si>
    <t>Budget 2024/25 balance</t>
  </si>
  <si>
    <t>No budget as included in salaries</t>
  </si>
  <si>
    <t>Balance in budget to 31 March 25</t>
  </si>
  <si>
    <t xml:space="preserve">Notes </t>
  </si>
  <si>
    <t xml:space="preserve">Microshade invoices not paid from 23/24 </t>
  </si>
  <si>
    <t>Locum Clerk invoices 23/24  not paid in correct year and 28 church Lane legal expenses not budgeted for.</t>
  </si>
  <si>
    <t xml:space="preserve">4,000 agreed to pay </t>
  </si>
  <si>
    <t>Abingdon Bridge ?</t>
  </si>
  <si>
    <t xml:space="preserve">Chronical £2,000 agreed </t>
  </si>
  <si>
    <t xml:space="preserve">Not budgeted for </t>
  </si>
  <si>
    <t>Monitored by Clerk hence a reduction from 23/24</t>
  </si>
  <si>
    <t xml:space="preserve">No large expenditure expected </t>
  </si>
  <si>
    <t>None  expected to March 25</t>
  </si>
  <si>
    <t>Less income then in budget</t>
  </si>
  <si>
    <t>Have invoiced for 22/23 &amp; 23/24</t>
  </si>
  <si>
    <t>To March will be approx £3,500</t>
  </si>
  <si>
    <t>To March will be approx £15,000</t>
  </si>
  <si>
    <t>Actual 31 July 25</t>
  </si>
  <si>
    <t xml:space="preserve">Budget 25/26 </t>
  </si>
  <si>
    <t>CHRONICAL</t>
  </si>
  <si>
    <t>Paid £2,000 Aug 25</t>
  </si>
  <si>
    <t xml:space="preserve">Actual 29 August </t>
  </si>
  <si>
    <t>Projected 31 March 26</t>
  </si>
  <si>
    <t xml:space="preserve">To invoice </t>
  </si>
  <si>
    <t xml:space="preserve">Salaries </t>
  </si>
  <si>
    <t>Actual 4 months (April -July)</t>
  </si>
  <si>
    <t>Actual invoice £277 for 2024</t>
  </si>
  <si>
    <t>New Councillors/Clerk year end training/ cemetry</t>
  </si>
  <si>
    <t xml:space="preserve">Muga </t>
  </si>
  <si>
    <t>Interest due to £250,000 moved from current to savings account for several months</t>
  </si>
  <si>
    <t xml:space="preserve">Winter months/more deaths </t>
  </si>
  <si>
    <t xml:space="preserve">Invoice £625 for 2024 paid in current year </t>
  </si>
  <si>
    <t>Chronical paid</t>
  </si>
  <si>
    <t>Actual included set up of MS365</t>
  </si>
  <si>
    <t xml:space="preserve">5 months expenses projected to 12 </t>
  </si>
  <si>
    <t>Income £775/cash accounting issue received March 25 added to £371</t>
  </si>
  <si>
    <t xml:space="preserve">Contract £8,358. Difference is an invoice for £687 for Feb/March paid in April  (current year) and a hedge was cut £835 (invoice not piad yet as I questioned this)  The budget was set in November 24, before the results of the tender February 25. </t>
  </si>
  <si>
    <t>Note that it can be several months from paying suppliers to receiving the VAT monies back into the account, so there needs to be money in the current account to allow for this (and we may well have to use the emergency reserves)</t>
  </si>
  <si>
    <t>Current Bank Account</t>
  </si>
  <si>
    <t>£</t>
  </si>
  <si>
    <t>Savings</t>
  </si>
  <si>
    <t xml:space="preserve">5 months reserves set a side </t>
  </si>
  <si>
    <t xml:space="preserve">Reclaim VAT </t>
  </si>
  <si>
    <t xml:space="preserve">The reserves of £96,927 also includes previosuly earmarked Cil payments of £29,171 </t>
  </si>
  <si>
    <t>I'm not aware of any more CIL that the council is owed up to 31 March 2026..</t>
  </si>
  <si>
    <t xml:space="preserve">This assumes that we receive £58,000 back in VAT  ( I’ve read bespoke advice from Parkinson Partnership- specilaist VAT advisor, and it says we can claim the VAT back)   </t>
  </si>
  <si>
    <t xml:space="preserve">Total reserves available </t>
  </si>
  <si>
    <t>Our operational costs are roughly on track. There is a small predicted surplus, but this may be off set by an increase in staff costs associated with the MUGA</t>
  </si>
  <si>
    <t>Therefore, even though there were earmarked reserves for the Pavillion this is only an accounting concept, and the Parish Councils reserves have been depleted and the  available monies (other than any S106) for the Pavillion are now only approximately £100,000.</t>
  </si>
  <si>
    <t>The precept (£69,085) due in October  needs to be used for operational costs as identified in the budget.</t>
  </si>
  <si>
    <t>The PC only has £89,000 in the bank, and £50,000 needs to be set aside for emergency reserve (5months).</t>
  </si>
  <si>
    <t xml:space="preserve">I have checked with Jon that the S106 payments will cover future invoices. Jon has told me they will, although there is the question of the MUGA trench (£12,000 and MUGA path £6,000) </t>
  </si>
  <si>
    <t>Employee Tax &amp; NI</t>
  </si>
  <si>
    <t xml:space="preserve">4 months salaries April-July as August salaries not paid yet. Net pay </t>
  </si>
  <si>
    <t>Metered . Turned off in the winter.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</si>
</sst>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7" formatCode="&quot;£&quot;#,##0.00;\-&quot;£&quot;#,##0.00"/>
    <numFmt numFmtId="8" formatCode="&quot;£&quot;#,##0.00;[Red]\-&quot;£&quot;#,##0.00"/>
    <numFmt numFmtId="41" formatCode="_-* #,##0_-;\-* #,##0_-;_-* &quot;-&quot;_-;_-@_-"/>
    <numFmt numFmtId="44" formatCode="_-&quot;£&quot;* #,##0.00_-;\-&quot;£&quot;* #,##0.00_-;_-&quot;£&quot;* &quot;-&quot;??_-;_-@_-"/>
    <numFmt numFmtId="164" formatCode="&quot;£&quot;#,##0.00"/>
    <numFmt numFmtId="165" formatCode="_-[$£-809]* #,##0.00_-;\-[$£-809]* #,##0.00_-;_-[$£-809]* &quot;-&quot;??_-;_-@_-"/>
    <numFmt numFmtId="166" formatCode="0.0000%"/>
    <numFmt numFmtId="167" formatCode="0.0000"/>
  </numFmts>
  <fonts count="36"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9"/>
      <color indexed="81"/>
      <name val="Tahoma"/>
      <family val="2"/>
    </font>
    <font>
      <b/>
      <sz val="9"/>
      <color indexed="81"/>
      <name val="Tahoma"/>
      <family val="2"/>
    </font>
    <font>
      <sz val="9"/>
      <color theme="1"/>
      <name val="Calibri"/>
      <family val="2"/>
      <scheme val="minor"/>
    </font>
    <font>
      <b/>
      <sz val="9"/>
      <color rgb="FFE36C0A"/>
      <name val="Arial"/>
      <family val="2"/>
    </font>
    <font>
      <sz val="9"/>
      <color rgb="FFE36C0A"/>
      <name val="Arial"/>
      <family val="2"/>
    </font>
    <font>
      <b/>
      <sz val="11"/>
      <color rgb="FFE36C0A"/>
      <name val="Cambria"/>
      <family val="1"/>
    </font>
    <font>
      <sz val="11"/>
      <color rgb="FFE36C0A"/>
      <name val="Cambria"/>
      <family val="1"/>
    </font>
    <font>
      <sz val="11"/>
      <color rgb="FF000000"/>
      <name val="Cambria"/>
      <family val="1"/>
    </font>
    <font>
      <sz val="9"/>
      <color rgb="FF3F3F76"/>
      <name val="Arial"/>
      <family val="2"/>
    </font>
    <font>
      <b/>
      <sz val="9"/>
      <color theme="1"/>
      <name val="Arial"/>
      <family val="2"/>
    </font>
    <font>
      <sz val="9"/>
      <color theme="1"/>
      <name val="Arial"/>
      <family val="2"/>
    </font>
    <font>
      <sz val="9"/>
      <color rgb="FFFF0000"/>
      <name val="Arial"/>
      <family val="2"/>
    </font>
    <font>
      <b/>
      <sz val="9"/>
      <color rgb="FFFA7D00"/>
      <name val="Arial"/>
      <family val="2"/>
    </font>
    <font>
      <b/>
      <sz val="11"/>
      <color rgb="FF000000"/>
      <name val="Calibri"/>
      <family val="2"/>
    </font>
    <font>
      <sz val="11"/>
      <color rgb="FF000000"/>
      <name val="Calibri"/>
      <family val="2"/>
    </font>
    <font>
      <sz val="8"/>
      <color rgb="FF000000"/>
      <name val="Calibri"/>
      <family val="2"/>
    </font>
    <font>
      <sz val="11"/>
      <name val="Calibri"/>
      <family val="2"/>
    </font>
    <font>
      <b/>
      <sz val="7"/>
      <color rgb="FF000000"/>
      <name val="Calibri"/>
      <family val="2"/>
    </font>
    <font>
      <b/>
      <sz val="7"/>
      <color rgb="FFFF0000"/>
      <name val="Calibri"/>
      <family val="2"/>
    </font>
    <font>
      <b/>
      <sz val="7"/>
      <name val="Calibri"/>
      <family val="2"/>
    </font>
    <font>
      <sz val="7"/>
      <name val="Calibri"/>
      <family val="2"/>
    </font>
    <font>
      <sz val="7"/>
      <color rgb="FF000000"/>
      <name val="Calibri"/>
      <family val="2"/>
    </font>
    <font>
      <sz val="7"/>
      <color rgb="FFFF0000"/>
      <name val="Calibri"/>
      <family val="2"/>
    </font>
    <font>
      <b/>
      <sz val="7"/>
      <color rgb="FF0000FF"/>
      <name val="Calibri"/>
      <family val="2"/>
    </font>
    <font>
      <sz val="11"/>
      <color rgb="FFFF0000"/>
      <name val="Calibri"/>
      <family val="2"/>
    </font>
    <font>
      <b/>
      <sz val="11"/>
      <name val="Calibri"/>
      <family val="2"/>
    </font>
    <font>
      <b/>
      <sz val="11"/>
      <name val="Calibri"/>
      <family val="2"/>
      <scheme val="minor"/>
    </font>
    <font>
      <sz val="8"/>
      <color indexed="81"/>
      <name val="Tahoma"/>
      <family val="2"/>
    </font>
    <font>
      <b/>
      <sz val="8"/>
      <color indexed="81"/>
      <name val="Tahoma"/>
      <family val="2"/>
    </font>
    <font>
      <sz val="11"/>
      <name val="Aptos"/>
      <family val="2"/>
    </font>
    <font>
      <sz val="12"/>
      <color theme="1"/>
      <name val="Aptos"/>
      <family val="2"/>
    </font>
  </fonts>
  <fills count="31">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rgb="FF00B0F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FCC99"/>
        <bgColor indexed="64"/>
      </patternFill>
    </fill>
    <fill>
      <patternFill patternType="solid">
        <fgColor rgb="FFD9D9D9"/>
        <bgColor indexed="64"/>
      </patternFill>
    </fill>
    <fill>
      <patternFill patternType="solid">
        <fgColor rgb="FFF2F2F2"/>
        <bgColor indexed="64"/>
      </patternFill>
    </fill>
    <fill>
      <patternFill patternType="solid">
        <fgColor rgb="FFFFC7CE"/>
        <bgColor indexed="64"/>
      </patternFill>
    </fill>
    <fill>
      <patternFill patternType="solid">
        <fgColor theme="6" tint="-0.249977111117893"/>
        <bgColor indexed="64"/>
      </patternFill>
    </fill>
    <fill>
      <patternFill patternType="solid">
        <fgColor rgb="FFC5DFB4"/>
      </patternFill>
    </fill>
    <fill>
      <patternFill patternType="solid">
        <fgColor rgb="FFFFE699"/>
      </patternFill>
    </fill>
    <fill>
      <patternFill patternType="solid">
        <fgColor rgb="FFF4AF83"/>
      </patternFill>
    </fill>
    <fill>
      <patternFill patternType="solid">
        <fgColor rgb="FFD0CECE"/>
      </patternFill>
    </fill>
    <fill>
      <patternFill patternType="solid">
        <fgColor rgb="FFFFE699"/>
        <bgColor indexed="64"/>
      </patternFill>
    </fill>
    <fill>
      <patternFill patternType="solid">
        <fgColor theme="8" tint="0.79998168889431442"/>
        <bgColor indexed="64"/>
      </patternFill>
    </fill>
    <fill>
      <patternFill patternType="solid">
        <fgColor theme="1"/>
        <bgColor indexed="64"/>
      </patternFill>
    </fill>
    <fill>
      <patternFill patternType="solid">
        <fgColor theme="8"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bgColor indexed="64"/>
      </patternFill>
    </fill>
    <fill>
      <patternFill patternType="solid">
        <fgColor theme="0" tint="-0.14999847407452621"/>
        <bgColor indexed="64"/>
      </patternFill>
    </fill>
    <fill>
      <patternFill patternType="solid">
        <fgColor theme="4"/>
        <bgColor indexed="64"/>
      </patternFill>
    </fill>
    <fill>
      <patternFill patternType="solid">
        <fgColor rgb="FF0066FF"/>
        <bgColor indexed="64"/>
      </patternFill>
    </fill>
  </fills>
  <borders count="40">
    <border>
      <left/>
      <right/>
      <top/>
      <bottom/>
      <diagonal/>
    </border>
    <border>
      <left style="medium">
        <color rgb="FF7F7F7F"/>
      </left>
      <right style="medium">
        <color rgb="FF7F7F7F"/>
      </right>
      <top style="medium">
        <color rgb="FF7F7F7F"/>
      </top>
      <bottom style="medium">
        <color rgb="FF7F7F7F"/>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7F7F7F"/>
      </right>
      <top/>
      <bottom style="medium">
        <color rgb="FF7F7F7F"/>
      </bottom>
      <diagonal/>
    </border>
    <border>
      <left style="medium">
        <color indexed="64"/>
      </left>
      <right style="medium">
        <color indexed="64"/>
      </right>
      <top style="medium">
        <color indexed="64"/>
      </top>
      <bottom style="medium">
        <color indexed="64"/>
      </bottom>
      <diagonal/>
    </border>
    <border>
      <left style="medium">
        <color rgb="FF7F7F7F"/>
      </left>
      <right style="medium">
        <color rgb="FF7F7F7F"/>
      </right>
      <top style="medium">
        <color rgb="FF7F7F7F"/>
      </top>
      <bottom/>
      <diagonal/>
    </border>
    <border>
      <left style="medium">
        <color rgb="FF7F7F7F"/>
      </left>
      <right style="medium">
        <color rgb="FF7F7F7F"/>
      </right>
      <top/>
      <bottom/>
      <diagonal/>
    </border>
    <border>
      <left style="medium">
        <color rgb="FF7F7F7F"/>
      </left>
      <right style="medium">
        <color rgb="FF7F7F7F"/>
      </right>
      <top/>
      <bottom style="medium">
        <color rgb="FF7F7F7F"/>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rgb="FF7F7F7F"/>
      </right>
      <top/>
      <bottom/>
      <diagonal/>
    </border>
    <border>
      <left style="medium">
        <color rgb="FF7F7F7F"/>
      </left>
      <right style="medium">
        <color indexed="64"/>
      </right>
      <top style="medium">
        <color indexed="64"/>
      </top>
      <bottom/>
      <diagonal/>
    </border>
    <border>
      <left style="medium">
        <color rgb="FF7F7F7F"/>
      </left>
      <right style="medium">
        <color indexed="64"/>
      </right>
      <top/>
      <bottom/>
      <diagonal/>
    </border>
    <border>
      <left style="medium">
        <color rgb="FF7F7F7F"/>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rgb="FF7F7F7F"/>
      </right>
      <top style="medium">
        <color indexed="64"/>
      </top>
      <bottom/>
      <diagonal/>
    </border>
    <border>
      <left style="medium">
        <color indexed="64"/>
      </left>
      <right style="medium">
        <color rgb="FF7F7F7F"/>
      </right>
      <top/>
      <bottom style="medium">
        <color rgb="FF7F7F7F"/>
      </bottom>
      <diagonal/>
    </border>
    <border>
      <left style="medium">
        <color rgb="FF7F7F7F"/>
      </left>
      <right style="medium">
        <color rgb="FF7F7F7F"/>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9">
    <xf numFmtId="0" fontId="0" fillId="0" borderId="0" xfId="0"/>
    <xf numFmtId="0" fontId="2" fillId="2" borderId="0" xfId="0" applyFont="1" applyFill="1"/>
    <xf numFmtId="0" fontId="2" fillId="0" borderId="0" xfId="0" applyFont="1"/>
    <xf numFmtId="0" fontId="3" fillId="0" borderId="0" xfId="0" applyFont="1"/>
    <xf numFmtId="0" fontId="1" fillId="0" borderId="0" xfId="0" applyFont="1"/>
    <xf numFmtId="0" fontId="3" fillId="3" borderId="0" xfId="0" applyFont="1" applyFill="1"/>
    <xf numFmtId="164" fontId="0" fillId="0" borderId="0" xfId="0" applyNumberFormat="1"/>
    <xf numFmtId="164" fontId="1" fillId="0" borderId="0" xfId="0" applyNumberFormat="1" applyFont="1"/>
    <xf numFmtId="0" fontId="2" fillId="2" borderId="0" xfId="0" applyFont="1" applyFill="1" applyAlignment="1">
      <alignment wrapText="1"/>
    </xf>
    <xf numFmtId="164" fontId="0" fillId="0" borderId="0" xfId="0" applyNumberFormat="1" applyAlignment="1">
      <alignment wrapText="1"/>
    </xf>
    <xf numFmtId="164" fontId="1" fillId="0" borderId="0" xfId="0" applyNumberFormat="1" applyFont="1" applyAlignment="1">
      <alignment wrapText="1"/>
    </xf>
    <xf numFmtId="0" fontId="0" fillId="0" borderId="0" xfId="0" applyAlignment="1">
      <alignment wrapText="1"/>
    </xf>
    <xf numFmtId="164" fontId="0" fillId="4" borderId="0" xfId="0" applyNumberFormat="1" applyFill="1" applyAlignment="1">
      <alignment wrapText="1"/>
    </xf>
    <xf numFmtId="7" fontId="0" fillId="0" borderId="0" xfId="0" applyNumberFormat="1"/>
    <xf numFmtId="0" fontId="0" fillId="5" borderId="0" xfId="0" applyFill="1"/>
    <xf numFmtId="0" fontId="4" fillId="0" borderId="0" xfId="0" applyFont="1"/>
    <xf numFmtId="0" fontId="0" fillId="3" borderId="0" xfId="0" applyFill="1"/>
    <xf numFmtId="2" fontId="0" fillId="5" borderId="0" xfId="0" applyNumberFormat="1" applyFill="1"/>
    <xf numFmtId="2" fontId="0" fillId="0" borderId="0" xfId="0" applyNumberFormat="1"/>
    <xf numFmtId="2" fontId="0" fillId="3" borderId="0" xfId="0" applyNumberFormat="1" applyFill="1"/>
    <xf numFmtId="0" fontId="7" fillId="0" borderId="0" xfId="0" applyFont="1"/>
    <xf numFmtId="0" fontId="0" fillId="6" borderId="0" xfId="0" applyFill="1"/>
    <xf numFmtId="0" fontId="1" fillId="5" borderId="0" xfId="0" applyFont="1" applyFill="1"/>
    <xf numFmtId="2" fontId="0" fillId="7" borderId="0" xfId="0" applyNumberFormat="1" applyFill="1"/>
    <xf numFmtId="2" fontId="1" fillId="0" borderId="0" xfId="0" applyNumberFormat="1" applyFont="1"/>
    <xf numFmtId="0" fontId="8" fillId="8" borderId="1" xfId="0" applyFont="1" applyFill="1" applyBorder="1" applyAlignment="1">
      <alignment vertical="center"/>
    </xf>
    <xf numFmtId="0" fontId="8" fillId="0" borderId="2" xfId="0" applyFont="1" applyBorder="1" applyAlignment="1">
      <alignment horizontal="right" vertical="center"/>
    </xf>
    <xf numFmtId="0" fontId="8" fillId="9" borderId="3" xfId="0" applyFont="1" applyFill="1" applyBorder="1" applyAlignment="1">
      <alignment vertical="center"/>
    </xf>
    <xf numFmtId="0" fontId="0" fillId="9" borderId="4" xfId="0" applyFill="1" applyBorder="1"/>
    <xf numFmtId="0" fontId="0" fillId="9" borderId="5" xfId="0" applyFill="1" applyBorder="1"/>
    <xf numFmtId="0" fontId="9" fillId="0" borderId="3" xfId="0" applyFont="1" applyBorder="1" applyAlignment="1">
      <alignment vertical="center"/>
    </xf>
    <xf numFmtId="3" fontId="9" fillId="0" borderId="4" xfId="0" applyNumberFormat="1" applyFont="1" applyBorder="1" applyAlignment="1">
      <alignment horizontal="right" vertical="center"/>
    </xf>
    <xf numFmtId="3" fontId="8" fillId="10" borderId="5" xfId="0" applyNumberFormat="1" applyFont="1" applyFill="1" applyBorder="1" applyAlignment="1">
      <alignment horizontal="right" vertical="center"/>
    </xf>
    <xf numFmtId="0" fontId="9" fillId="0" borderId="4" xfId="0" applyFont="1" applyBorder="1" applyAlignment="1">
      <alignment horizontal="right" vertical="center"/>
    </xf>
    <xf numFmtId="0" fontId="8" fillId="9" borderId="5" xfId="0" applyFont="1" applyFill="1" applyBorder="1" applyAlignment="1">
      <alignment horizontal="right" vertical="center"/>
    </xf>
    <xf numFmtId="0" fontId="8" fillId="9" borderId="4" xfId="0" applyFont="1" applyFill="1" applyBorder="1" applyAlignment="1">
      <alignment horizontal="right" vertical="center"/>
    </xf>
    <xf numFmtId="0" fontId="9" fillId="10" borderId="5" xfId="0" applyFont="1" applyFill="1" applyBorder="1" applyAlignment="1">
      <alignment horizontal="right" vertical="center"/>
    </xf>
    <xf numFmtId="0" fontId="8" fillId="10" borderId="5" xfId="0" applyFont="1" applyFill="1" applyBorder="1" applyAlignment="1">
      <alignment horizontal="right" vertical="center"/>
    </xf>
    <xf numFmtId="3" fontId="9" fillId="10" borderId="5" xfId="0" applyNumberFormat="1" applyFont="1" applyFill="1" applyBorder="1" applyAlignment="1">
      <alignment horizontal="right" vertical="center"/>
    </xf>
    <xf numFmtId="3" fontId="8" fillId="10" borderId="4" xfId="0" applyNumberFormat="1" applyFont="1" applyFill="1" applyBorder="1" applyAlignment="1">
      <alignment horizontal="right" vertical="center"/>
    </xf>
    <xf numFmtId="0" fontId="8" fillId="0" borderId="3" xfId="0" applyFont="1" applyBorder="1" applyAlignment="1">
      <alignment horizontal="right" vertical="center"/>
    </xf>
    <xf numFmtId="3" fontId="8" fillId="11" borderId="4" xfId="0" applyNumberFormat="1" applyFont="1" applyFill="1" applyBorder="1" applyAlignment="1">
      <alignment horizontal="right"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6" fontId="11" fillId="0" borderId="3" xfId="0" applyNumberFormat="1" applyFont="1" applyBorder="1" applyAlignment="1">
      <alignment horizontal="center" vertical="center" wrapText="1"/>
    </xf>
    <xf numFmtId="0" fontId="11" fillId="0" borderId="4" xfId="0" applyFont="1" applyBorder="1" applyAlignment="1">
      <alignment horizontal="center" vertical="center" wrapText="1"/>
    </xf>
    <xf numFmtId="6" fontId="11" fillId="0" borderId="4" xfId="0" applyNumberFormat="1" applyFont="1" applyBorder="1" applyAlignment="1">
      <alignment horizontal="center" vertical="center" wrapText="1"/>
    </xf>
    <xf numFmtId="0" fontId="12" fillId="0" borderId="0" xfId="0" applyFont="1" applyAlignment="1">
      <alignment vertical="center"/>
    </xf>
    <xf numFmtId="0" fontId="14" fillId="0" borderId="10" xfId="0" applyFont="1" applyBorder="1" applyAlignment="1">
      <alignment vertical="center" wrapText="1"/>
    </xf>
    <xf numFmtId="0" fontId="14" fillId="0" borderId="11" xfId="0" applyFont="1" applyBorder="1" applyAlignment="1">
      <alignment vertical="center" wrapText="1"/>
    </xf>
    <xf numFmtId="0" fontId="0" fillId="0" borderId="4" xfId="0" applyBorder="1" applyAlignment="1">
      <alignment vertical="top" wrapText="1"/>
    </xf>
    <xf numFmtId="0" fontId="14" fillId="0" borderId="4"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horizontal="right" vertical="center"/>
    </xf>
    <xf numFmtId="3" fontId="15" fillId="0" borderId="4" xfId="0" applyNumberFormat="1" applyFont="1" applyBorder="1" applyAlignment="1">
      <alignment horizontal="right" vertical="center"/>
    </xf>
    <xf numFmtId="0" fontId="15" fillId="0" borderId="4" xfId="0" applyFont="1" applyBorder="1" applyAlignment="1">
      <alignment horizontal="right" vertical="center" wrapText="1"/>
    </xf>
    <xf numFmtId="0" fontId="15" fillId="0" borderId="4" xfId="0" applyFont="1" applyBorder="1" applyAlignment="1">
      <alignment vertical="center" wrapText="1"/>
    </xf>
    <xf numFmtId="0" fontId="14" fillId="10" borderId="13" xfId="0" applyFont="1" applyFill="1" applyBorder="1" applyAlignment="1">
      <alignment horizontal="right" vertical="center" wrapText="1"/>
    </xf>
    <xf numFmtId="3" fontId="14" fillId="10" borderId="5" xfId="0" applyNumberFormat="1" applyFont="1" applyFill="1" applyBorder="1" applyAlignment="1">
      <alignment horizontal="right" vertical="center" wrapText="1"/>
    </xf>
    <xf numFmtId="2" fontId="1" fillId="5" borderId="0" xfId="0" applyNumberFormat="1" applyFont="1" applyFill="1"/>
    <xf numFmtId="4" fontId="0" fillId="0" borderId="0" xfId="0" applyNumberFormat="1"/>
    <xf numFmtId="4" fontId="1" fillId="0" borderId="0" xfId="0" applyNumberFormat="1" applyFont="1"/>
    <xf numFmtId="4" fontId="0" fillId="3" borderId="0" xfId="0" applyNumberFormat="1" applyFill="1"/>
    <xf numFmtId="4" fontId="0" fillId="0" borderId="0" xfId="0" applyNumberFormat="1" applyAlignment="1">
      <alignment wrapText="1"/>
    </xf>
    <xf numFmtId="0" fontId="19" fillId="0" borderId="0" xfId="0" applyFont="1"/>
    <xf numFmtId="0" fontId="21" fillId="0" borderId="21" xfId="0" applyFont="1" applyBorder="1" applyAlignment="1">
      <alignment horizontal="center" vertical="top"/>
    </xf>
    <xf numFmtId="0" fontId="21" fillId="0" borderId="21" xfId="0" applyFont="1" applyBorder="1" applyAlignment="1">
      <alignment horizontal="right" vertical="top" indent="1"/>
    </xf>
    <xf numFmtId="0" fontId="19" fillId="0" borderId="21" xfId="0" applyFont="1" applyBorder="1" applyAlignment="1">
      <alignment horizontal="left" vertical="top" indent="1"/>
    </xf>
    <xf numFmtId="0" fontId="19" fillId="0" borderId="21" xfId="0" applyFont="1" applyBorder="1" applyAlignment="1">
      <alignment horizontal="right" vertical="top" indent="1"/>
    </xf>
    <xf numFmtId="165" fontId="19" fillId="0" borderId="21" xfId="0" applyNumberFormat="1" applyFont="1" applyBorder="1" applyAlignment="1">
      <alignment horizontal="right" vertical="top" indent="1"/>
    </xf>
    <xf numFmtId="0" fontId="19" fillId="0" borderId="0" xfId="0" applyFont="1" applyAlignment="1">
      <alignment vertical="center"/>
    </xf>
    <xf numFmtId="0" fontId="24" fillId="16" borderId="21" xfId="0" applyFont="1" applyFill="1" applyBorder="1" applyAlignment="1">
      <alignment horizontal="center" vertical="center"/>
    </xf>
    <xf numFmtId="0" fontId="22" fillId="16" borderId="21" xfId="0" applyFont="1" applyFill="1" applyBorder="1" applyAlignment="1">
      <alignment horizontal="left" vertical="center" indent="1"/>
    </xf>
    <xf numFmtId="0" fontId="22" fillId="16" borderId="21" xfId="0" applyFont="1" applyFill="1" applyBorder="1" applyAlignment="1">
      <alignment horizontal="right" vertical="center" indent="1"/>
    </xf>
    <xf numFmtId="0" fontId="22" fillId="16" borderId="21" xfId="0" applyFont="1" applyFill="1" applyBorder="1" applyAlignment="1">
      <alignment horizontal="center" vertical="center" wrapText="1"/>
    </xf>
    <xf numFmtId="165" fontId="22" fillId="16" borderId="21" xfId="0" applyNumberFormat="1" applyFont="1" applyFill="1" applyBorder="1" applyAlignment="1">
      <alignment horizontal="center" vertical="center" wrapText="1"/>
    </xf>
    <xf numFmtId="165" fontId="22" fillId="16" borderId="21" xfId="0" applyNumberFormat="1" applyFont="1" applyFill="1" applyBorder="1" applyAlignment="1">
      <alignment horizontal="right" vertical="center" indent="1"/>
    </xf>
    <xf numFmtId="0" fontId="25" fillId="12" borderId="21" xfId="0" applyFont="1" applyFill="1" applyBorder="1" applyAlignment="1">
      <alignment horizontal="center" vertical="top"/>
    </xf>
    <xf numFmtId="44" fontId="25" fillId="12" borderId="21" xfId="0" applyNumberFormat="1" applyFont="1" applyFill="1" applyBorder="1" applyAlignment="1">
      <alignment horizontal="right" vertical="top" indent="1"/>
    </xf>
    <xf numFmtId="0" fontId="26" fillId="12" borderId="21" xfId="0" applyFont="1" applyFill="1" applyBorder="1" applyAlignment="1">
      <alignment horizontal="left" vertical="top" wrapText="1" indent="1"/>
    </xf>
    <xf numFmtId="44" fontId="26" fillId="12" borderId="21" xfId="0" applyNumberFormat="1" applyFont="1" applyFill="1" applyBorder="1" applyAlignment="1">
      <alignment horizontal="right" vertical="top" indent="1"/>
    </xf>
    <xf numFmtId="44" fontId="19" fillId="12" borderId="21" xfId="0" applyNumberFormat="1" applyFont="1" applyFill="1" applyBorder="1" applyAlignment="1">
      <alignment horizontal="right" vertical="top" indent="1"/>
    </xf>
    <xf numFmtId="44" fontId="19" fillId="0" borderId="0" xfId="0" applyNumberFormat="1" applyFont="1"/>
    <xf numFmtId="0" fontId="25" fillId="17" borderId="21" xfId="0" applyFont="1" applyFill="1" applyBorder="1" applyAlignment="1">
      <alignment horizontal="center" vertical="top"/>
    </xf>
    <xf numFmtId="44" fontId="25" fillId="17" borderId="21" xfId="0" applyNumberFormat="1" applyFont="1" applyFill="1" applyBorder="1" applyAlignment="1">
      <alignment horizontal="right" vertical="top" indent="1"/>
    </xf>
    <xf numFmtId="0" fontId="26" fillId="17" borderId="21" xfId="0" applyFont="1" applyFill="1" applyBorder="1" applyAlignment="1">
      <alignment horizontal="left" vertical="top" wrapText="1" indent="1"/>
    </xf>
    <xf numFmtId="44" fontId="26" fillId="17" borderId="21" xfId="0" applyNumberFormat="1" applyFont="1" applyFill="1" applyBorder="1" applyAlignment="1">
      <alignment horizontal="right" vertical="top" indent="1"/>
    </xf>
    <xf numFmtId="44" fontId="27" fillId="12" borderId="21" xfId="0" applyNumberFormat="1" applyFont="1" applyFill="1" applyBorder="1" applyAlignment="1">
      <alignment horizontal="right" vertical="top" indent="1"/>
    </xf>
    <xf numFmtId="0" fontId="28" fillId="18" borderId="21" xfId="0" applyFont="1" applyFill="1" applyBorder="1" applyAlignment="1">
      <alignment horizontal="left" vertical="top" wrapText="1" indent="1"/>
    </xf>
    <xf numFmtId="165" fontId="28" fillId="18" borderId="21" xfId="0" applyNumberFormat="1" applyFont="1" applyFill="1" applyBorder="1" applyAlignment="1">
      <alignment horizontal="right" vertical="top" indent="1"/>
    </xf>
    <xf numFmtId="0" fontId="29" fillId="0" borderId="0" xfId="0" applyFont="1"/>
    <xf numFmtId="0" fontId="23" fillId="18" borderId="21" xfId="0" applyFont="1" applyFill="1" applyBorder="1" applyAlignment="1">
      <alignment horizontal="left" vertical="top" wrapText="1" indent="1"/>
    </xf>
    <xf numFmtId="165" fontId="23" fillId="18" borderId="21" xfId="0" applyNumberFormat="1" applyFont="1" applyFill="1" applyBorder="1" applyAlignment="1">
      <alignment horizontal="right" vertical="top" indent="1"/>
    </xf>
    <xf numFmtId="0" fontId="24" fillId="18" borderId="21" xfId="0" applyFont="1" applyFill="1" applyBorder="1" applyAlignment="1">
      <alignment horizontal="left" vertical="top" wrapText="1" indent="1"/>
    </xf>
    <xf numFmtId="165" fontId="24" fillId="18" borderId="21" xfId="0" applyNumberFormat="1" applyFont="1" applyFill="1" applyBorder="1" applyAlignment="1">
      <alignment horizontal="right" vertical="top" indent="1"/>
    </xf>
    <xf numFmtId="0" fontId="24" fillId="16" borderId="21" xfId="0" applyFont="1" applyFill="1" applyBorder="1" applyAlignment="1">
      <alignment horizontal="right" vertical="center" indent="1"/>
    </xf>
    <xf numFmtId="0" fontId="22" fillId="16" borderId="21" xfId="0" applyFont="1" applyFill="1" applyBorder="1" applyAlignment="1">
      <alignment horizontal="center" vertical="center"/>
    </xf>
    <xf numFmtId="0" fontId="25" fillId="0" borderId="21" xfId="0" applyFont="1" applyBorder="1" applyAlignment="1">
      <alignment horizontal="center" vertical="top"/>
    </xf>
    <xf numFmtId="44" fontId="25" fillId="0" borderId="21" xfId="0" applyNumberFormat="1" applyFont="1" applyBorder="1" applyAlignment="1">
      <alignment horizontal="right" vertical="top" indent="1"/>
    </xf>
    <xf numFmtId="0" fontId="26" fillId="0" borderId="21" xfId="0" applyFont="1" applyBorder="1" applyAlignment="1">
      <alignment horizontal="left" vertical="top" wrapText="1" indent="1"/>
    </xf>
    <xf numFmtId="44" fontId="26" fillId="0" borderId="21" xfId="0" applyNumberFormat="1" applyFont="1" applyBorder="1" applyAlignment="1">
      <alignment horizontal="right" vertical="top" indent="1"/>
    </xf>
    <xf numFmtId="44" fontId="19" fillId="0" borderId="21" xfId="0" applyNumberFormat="1" applyFont="1" applyBorder="1" applyAlignment="1">
      <alignment horizontal="right" vertical="top" indent="1"/>
    </xf>
    <xf numFmtId="0" fontId="26" fillId="0" borderId="21" xfId="0" applyFont="1" applyBorder="1" applyAlignment="1">
      <alignment horizontal="left" vertical="top" indent="1"/>
    </xf>
    <xf numFmtId="165" fontId="22" fillId="16" borderId="21" xfId="0" applyNumberFormat="1" applyFont="1" applyFill="1" applyBorder="1" applyAlignment="1">
      <alignment horizontal="center" vertical="center"/>
    </xf>
    <xf numFmtId="0" fontId="25" fillId="13" borderId="21" xfId="0" applyFont="1" applyFill="1" applyBorder="1" applyAlignment="1">
      <alignment horizontal="center" vertical="top"/>
    </xf>
    <xf numFmtId="44" fontId="25" fillId="13" borderId="21" xfId="0" applyNumberFormat="1" applyFont="1" applyFill="1" applyBorder="1" applyAlignment="1">
      <alignment horizontal="right" vertical="top" indent="1"/>
    </xf>
    <xf numFmtId="0" fontId="26" fillId="13" borderId="21" xfId="0" applyFont="1" applyFill="1" applyBorder="1" applyAlignment="1">
      <alignment horizontal="left" vertical="top" wrapText="1" indent="1"/>
    </xf>
    <xf numFmtId="44" fontId="26" fillId="13" borderId="21" xfId="0" applyNumberFormat="1" applyFont="1" applyFill="1" applyBorder="1" applyAlignment="1">
      <alignment horizontal="right" vertical="top" indent="1"/>
    </xf>
    <xf numFmtId="14" fontId="26" fillId="13" borderId="21" xfId="0" applyNumberFormat="1" applyFont="1" applyFill="1" applyBorder="1" applyAlignment="1">
      <alignment horizontal="right" vertical="top" indent="1"/>
    </xf>
    <xf numFmtId="44" fontId="26" fillId="13" borderId="21" xfId="0" applyNumberFormat="1" applyFont="1" applyFill="1" applyBorder="1" applyAlignment="1">
      <alignment horizontal="right" vertical="top" wrapText="1" indent="1"/>
    </xf>
    <xf numFmtId="14" fontId="26" fillId="12" borderId="21" xfId="0" applyNumberFormat="1" applyFont="1" applyFill="1" applyBorder="1" applyAlignment="1">
      <alignment horizontal="right" vertical="top" indent="1"/>
    </xf>
    <xf numFmtId="0" fontId="21" fillId="19" borderId="0" xfId="0" applyFont="1" applyFill="1" applyAlignment="1">
      <alignment horizontal="center"/>
    </xf>
    <xf numFmtId="0" fontId="21" fillId="19" borderId="0" xfId="0" applyFont="1" applyFill="1" applyAlignment="1">
      <alignment horizontal="right" indent="1"/>
    </xf>
    <xf numFmtId="0" fontId="19" fillId="19" borderId="0" xfId="0" applyFont="1" applyFill="1" applyAlignment="1">
      <alignment horizontal="left" indent="1"/>
    </xf>
    <xf numFmtId="0" fontId="19" fillId="19" borderId="0" xfId="0" applyFont="1" applyFill="1" applyAlignment="1">
      <alignment horizontal="right" indent="1"/>
    </xf>
    <xf numFmtId="165" fontId="19" fillId="19" borderId="0" xfId="0" applyNumberFormat="1" applyFont="1" applyFill="1" applyAlignment="1">
      <alignment horizontal="right" indent="1"/>
    </xf>
    <xf numFmtId="0" fontId="28" fillId="20" borderId="21" xfId="0" applyFont="1" applyFill="1" applyBorder="1" applyAlignment="1">
      <alignment horizontal="left" vertical="top" wrapText="1" indent="1"/>
    </xf>
    <xf numFmtId="44" fontId="28" fillId="20" borderId="21" xfId="0" applyNumberFormat="1" applyFont="1" applyFill="1" applyBorder="1" applyAlignment="1">
      <alignment horizontal="right" vertical="top" indent="1"/>
    </xf>
    <xf numFmtId="0" fontId="23" fillId="20" borderId="21" xfId="0" applyFont="1" applyFill="1" applyBorder="1" applyAlignment="1">
      <alignment horizontal="left" vertical="top" wrapText="1" indent="1"/>
    </xf>
    <xf numFmtId="44" fontId="23" fillId="20" borderId="21" xfId="0" applyNumberFormat="1" applyFont="1" applyFill="1" applyBorder="1" applyAlignment="1">
      <alignment horizontal="right" vertical="top" indent="1"/>
    </xf>
    <xf numFmtId="0" fontId="24" fillId="20" borderId="21" xfId="0" applyFont="1" applyFill="1" applyBorder="1" applyAlignment="1">
      <alignment horizontal="left" vertical="top" wrapText="1" indent="1"/>
    </xf>
    <xf numFmtId="44" fontId="24" fillId="20" borderId="21" xfId="0" applyNumberFormat="1" applyFont="1" applyFill="1" applyBorder="1" applyAlignment="1">
      <alignment horizontal="right" vertical="top" indent="1"/>
    </xf>
    <xf numFmtId="0" fontId="21" fillId="0" borderId="0" xfId="0" applyFont="1" applyAlignment="1">
      <alignment horizontal="center"/>
    </xf>
    <xf numFmtId="0" fontId="21" fillId="0" borderId="0" xfId="0" applyFont="1" applyAlignment="1">
      <alignment horizontal="right" indent="1"/>
    </xf>
    <xf numFmtId="0" fontId="19" fillId="0" borderId="0" xfId="0" applyFont="1" applyAlignment="1">
      <alignment horizontal="left" indent="1"/>
    </xf>
    <xf numFmtId="8" fontId="23" fillId="0" borderId="0" xfId="0" applyNumberFormat="1" applyFont="1" applyAlignment="1">
      <alignment horizontal="right" vertical="top" indent="1"/>
    </xf>
    <xf numFmtId="0" fontId="19" fillId="0" borderId="0" xfId="0" applyFont="1" applyAlignment="1">
      <alignment horizontal="right" indent="1"/>
    </xf>
    <xf numFmtId="165" fontId="19" fillId="0" borderId="0" xfId="0" applyNumberFormat="1" applyFont="1" applyAlignment="1">
      <alignment horizontal="right" indent="1"/>
    </xf>
    <xf numFmtId="4" fontId="1" fillId="5" borderId="0" xfId="0" applyNumberFormat="1" applyFont="1" applyFill="1"/>
    <xf numFmtId="4" fontId="1" fillId="5" borderId="0" xfId="0" applyNumberFormat="1" applyFont="1" applyFill="1" applyAlignment="1">
      <alignment wrapText="1"/>
    </xf>
    <xf numFmtId="4" fontId="1" fillId="0" borderId="0" xfId="0" applyNumberFormat="1" applyFont="1" applyAlignment="1">
      <alignment wrapText="1"/>
    </xf>
    <xf numFmtId="4" fontId="0" fillId="4" borderId="0" xfId="0" applyNumberFormat="1" applyFill="1" applyAlignment="1">
      <alignment wrapText="1"/>
    </xf>
    <xf numFmtId="0" fontId="0" fillId="21" borderId="0" xfId="0" applyFill="1"/>
    <xf numFmtId="4" fontId="0" fillId="22" borderId="0" xfId="0" applyNumberFormat="1" applyFill="1"/>
    <xf numFmtId="0" fontId="0" fillId="22" borderId="0" xfId="0" applyFill="1"/>
    <xf numFmtId="2" fontId="0" fillId="22" borderId="0" xfId="0" applyNumberFormat="1" applyFill="1"/>
    <xf numFmtId="2" fontId="1" fillId="22" borderId="0" xfId="0" applyNumberFormat="1" applyFont="1" applyFill="1"/>
    <xf numFmtId="4" fontId="1" fillId="22" borderId="0" xfId="0" applyNumberFormat="1" applyFont="1" applyFill="1"/>
    <xf numFmtId="0" fontId="0" fillId="23" borderId="0" xfId="0" applyFill="1"/>
    <xf numFmtId="4" fontId="0" fillId="23" borderId="0" xfId="0" applyNumberFormat="1" applyFill="1"/>
    <xf numFmtId="4" fontId="1" fillId="3" borderId="0" xfId="0" applyNumberFormat="1" applyFont="1" applyFill="1"/>
    <xf numFmtId="0" fontId="0" fillId="18" borderId="0" xfId="0" applyFill="1"/>
    <xf numFmtId="4" fontId="0" fillId="18" borderId="0" xfId="0" applyNumberFormat="1" applyFill="1"/>
    <xf numFmtId="2" fontId="0" fillId="18" borderId="0" xfId="0" applyNumberFormat="1" applyFill="1"/>
    <xf numFmtId="0" fontId="0" fillId="24" borderId="0" xfId="0" applyFill="1"/>
    <xf numFmtId="9" fontId="0" fillId="0" borderId="0" xfId="0" applyNumberFormat="1"/>
    <xf numFmtId="10" fontId="0" fillId="0" borderId="0" xfId="0" applyNumberFormat="1"/>
    <xf numFmtId="0" fontId="1" fillId="3" borderId="0" xfId="0" applyFont="1" applyFill="1"/>
    <xf numFmtId="0" fontId="1" fillId="0" borderId="0" xfId="0" applyFont="1" applyAlignment="1">
      <alignment horizontal="left"/>
    </xf>
    <xf numFmtId="167" fontId="1" fillId="3" borderId="0" xfId="0" applyNumberFormat="1" applyFont="1" applyFill="1"/>
    <xf numFmtId="166" fontId="1" fillId="3" borderId="0" xfId="0" applyNumberFormat="1" applyFont="1" applyFill="1"/>
    <xf numFmtId="0" fontId="1" fillId="25" borderId="0" xfId="0" applyFont="1" applyFill="1"/>
    <xf numFmtId="0" fontId="0" fillId="25" borderId="0" xfId="0" applyFill="1"/>
    <xf numFmtId="0" fontId="1" fillId="18" borderId="30" xfId="0" applyFont="1" applyFill="1" applyBorder="1"/>
    <xf numFmtId="0" fontId="0" fillId="18" borderId="31" xfId="0" applyFill="1" applyBorder="1"/>
    <xf numFmtId="0" fontId="0" fillId="18" borderId="32" xfId="0" applyFill="1" applyBorder="1"/>
    <xf numFmtId="0" fontId="0" fillId="18" borderId="33" xfId="0" applyFill="1" applyBorder="1"/>
    <xf numFmtId="0" fontId="0" fillId="18" borderId="34" xfId="0" applyFill="1" applyBorder="1"/>
    <xf numFmtId="2" fontId="0" fillId="18" borderId="34" xfId="0" applyNumberFormat="1" applyFill="1" applyBorder="1"/>
    <xf numFmtId="0" fontId="1" fillId="18" borderId="0" xfId="0" applyFont="1" applyFill="1"/>
    <xf numFmtId="0" fontId="0" fillId="18" borderId="35" xfId="0" applyFill="1" applyBorder="1"/>
    <xf numFmtId="0" fontId="1" fillId="18" borderId="36" xfId="0" applyFont="1" applyFill="1" applyBorder="1"/>
    <xf numFmtId="0" fontId="0" fillId="18" borderId="37" xfId="0" applyFill="1" applyBorder="1"/>
    <xf numFmtId="2" fontId="1" fillId="3" borderId="0" xfId="0" applyNumberFormat="1" applyFont="1" applyFill="1"/>
    <xf numFmtId="14" fontId="0" fillId="0" borderId="0" xfId="0" applyNumberFormat="1"/>
    <xf numFmtId="2" fontId="3" fillId="0" borderId="0" xfId="0" applyNumberFormat="1" applyFont="1"/>
    <xf numFmtId="0" fontId="31" fillId="0" borderId="0" xfId="0" applyFont="1"/>
    <xf numFmtId="4" fontId="3" fillId="0" borderId="0" xfId="0" applyNumberFormat="1" applyFont="1"/>
    <xf numFmtId="4" fontId="1" fillId="25" borderId="0" xfId="0" applyNumberFormat="1" applyFont="1" applyFill="1"/>
    <xf numFmtId="4" fontId="31" fillId="0" borderId="0" xfId="0" applyNumberFormat="1" applyFont="1"/>
    <xf numFmtId="4" fontId="1" fillId="0" borderId="38" xfId="0" applyNumberFormat="1" applyFont="1" applyBorder="1"/>
    <xf numFmtId="3" fontId="2" fillId="2" borderId="0" xfId="0" applyNumberFormat="1" applyFont="1" applyFill="1"/>
    <xf numFmtId="3" fontId="2" fillId="2" borderId="0" xfId="0" applyNumberFormat="1" applyFont="1" applyFill="1" applyAlignment="1">
      <alignment wrapText="1"/>
    </xf>
    <xf numFmtId="3" fontId="0" fillId="5" borderId="0" xfId="0" applyNumberFormat="1" applyFill="1"/>
    <xf numFmtId="3" fontId="0" fillId="0" borderId="0" xfId="0" applyNumberFormat="1"/>
    <xf numFmtId="3" fontId="1" fillId="0" borderId="0" xfId="0" applyNumberFormat="1" applyFont="1"/>
    <xf numFmtId="3" fontId="0" fillId="22" borderId="0" xfId="0" applyNumberFormat="1" applyFill="1"/>
    <xf numFmtId="1" fontId="2" fillId="2" borderId="0" xfId="0" applyNumberFormat="1" applyFont="1" applyFill="1"/>
    <xf numFmtId="1" fontId="0" fillId="0" borderId="0" xfId="0" applyNumberFormat="1"/>
    <xf numFmtId="1" fontId="1" fillId="0" borderId="0" xfId="0" applyNumberFormat="1" applyFont="1"/>
    <xf numFmtId="4" fontId="7" fillId="0" borderId="0" xfId="0" applyNumberFormat="1" applyFont="1"/>
    <xf numFmtId="4" fontId="1" fillId="0" borderId="0" xfId="0" applyNumberFormat="1" applyFont="1" applyAlignment="1">
      <alignment horizontal="left"/>
    </xf>
    <xf numFmtId="3" fontId="0" fillId="26" borderId="0" xfId="0" applyNumberFormat="1" applyFill="1"/>
    <xf numFmtId="4" fontId="1" fillId="22" borderId="36" xfId="0" applyNumberFormat="1" applyFont="1" applyFill="1" applyBorder="1"/>
    <xf numFmtId="0" fontId="3" fillId="27" borderId="0" xfId="0" applyFont="1" applyFill="1"/>
    <xf numFmtId="2" fontId="3" fillId="27" borderId="0" xfId="0" applyNumberFormat="1" applyFont="1" applyFill="1"/>
    <xf numFmtId="0" fontId="3" fillId="27" borderId="0" xfId="0" applyFont="1" applyFill="1" applyAlignment="1">
      <alignment wrapText="1"/>
    </xf>
    <xf numFmtId="0" fontId="0" fillId="28" borderId="0" xfId="0" applyFill="1"/>
    <xf numFmtId="4" fontId="0" fillId="28" borderId="0" xfId="0" applyNumberFormat="1" applyFill="1"/>
    <xf numFmtId="0" fontId="0" fillId="0" borderId="0" xfId="0" applyAlignment="1">
      <alignment horizontal="left" vertical="center" indent="1"/>
    </xf>
    <xf numFmtId="8" fontId="0" fillId="0" borderId="0" xfId="0" applyNumberFormat="1"/>
    <xf numFmtId="4" fontId="3" fillId="22" borderId="0" xfId="0" applyNumberFormat="1" applyFont="1" applyFill="1"/>
    <xf numFmtId="3" fontId="0" fillId="28" borderId="0" xfId="0" applyNumberFormat="1" applyFill="1"/>
    <xf numFmtId="3" fontId="1" fillId="0" borderId="38" xfId="0" applyNumberFormat="1" applyFont="1" applyBorder="1"/>
    <xf numFmtId="0" fontId="1" fillId="0" borderId="38" xfId="0" applyFont="1" applyBorder="1"/>
    <xf numFmtId="3" fontId="31" fillId="0" borderId="0" xfId="0" applyNumberFormat="1" applyFont="1"/>
    <xf numFmtId="3" fontId="2" fillId="29" borderId="0" xfId="0" applyNumberFormat="1" applyFont="1" applyFill="1" applyAlignment="1">
      <alignment wrapText="1"/>
    </xf>
    <xf numFmtId="3" fontId="0" fillId="0" borderId="0" xfId="0" applyNumberFormat="1" applyAlignment="1">
      <alignment wrapText="1"/>
    </xf>
    <xf numFmtId="3" fontId="1" fillId="22" borderId="0" xfId="0" applyNumberFormat="1" applyFont="1" applyFill="1"/>
    <xf numFmtId="1" fontId="2" fillId="30" borderId="0" xfId="0" applyNumberFormat="1" applyFont="1" applyFill="1"/>
    <xf numFmtId="3" fontId="2" fillId="30" borderId="0" xfId="0" applyNumberFormat="1" applyFont="1" applyFill="1"/>
    <xf numFmtId="3" fontId="2" fillId="30" borderId="0" xfId="0" applyNumberFormat="1" applyFont="1" applyFill="1" applyAlignment="1">
      <alignment wrapText="1"/>
    </xf>
    <xf numFmtId="4" fontId="31" fillId="0" borderId="36" xfId="0" applyNumberFormat="1" applyFont="1" applyBorder="1"/>
    <xf numFmtId="4" fontId="2" fillId="0" borderId="0" xfId="0" applyNumberFormat="1" applyFont="1"/>
    <xf numFmtId="0" fontId="34" fillId="0" borderId="0" xfId="0" applyFont="1"/>
    <xf numFmtId="0" fontId="35" fillId="0" borderId="0" xfId="0" applyFont="1" applyAlignment="1">
      <alignment vertical="center"/>
    </xf>
    <xf numFmtId="0" fontId="25" fillId="18" borderId="22" xfId="0" applyFont="1" applyFill="1" applyBorder="1" applyAlignment="1">
      <alignment horizontal="left" vertical="top"/>
    </xf>
    <xf numFmtId="0" fontId="21" fillId="18" borderId="23" xfId="0" applyFont="1" applyFill="1" applyBorder="1" applyAlignment="1">
      <alignment vertical="top"/>
    </xf>
    <xf numFmtId="0" fontId="21" fillId="18" borderId="25" xfId="0" applyFont="1" applyFill="1" applyBorder="1" applyAlignment="1">
      <alignment vertical="top"/>
    </xf>
    <xf numFmtId="0" fontId="21" fillId="18" borderId="26" xfId="0" applyFont="1" applyFill="1" applyBorder="1" applyAlignment="1">
      <alignment vertical="top"/>
    </xf>
    <xf numFmtId="0" fontId="21" fillId="18" borderId="27" xfId="0" applyFont="1" applyFill="1" applyBorder="1" applyAlignment="1">
      <alignment vertical="top"/>
    </xf>
    <xf numFmtId="0" fontId="21" fillId="18" borderId="28" xfId="0" applyFont="1" applyFill="1" applyBorder="1" applyAlignment="1">
      <alignment vertical="top"/>
    </xf>
    <xf numFmtId="0" fontId="27" fillId="18" borderId="22" xfId="0" applyFont="1" applyFill="1" applyBorder="1" applyAlignment="1">
      <alignment horizontal="left" vertical="top"/>
    </xf>
    <xf numFmtId="0" fontId="0" fillId="18" borderId="24" xfId="0" applyFill="1" applyBorder="1" applyAlignment="1">
      <alignment vertical="top"/>
    </xf>
    <xf numFmtId="0" fontId="0" fillId="18" borderId="23" xfId="0" applyFill="1" applyBorder="1" applyAlignment="1">
      <alignment vertical="top"/>
    </xf>
    <xf numFmtId="0" fontId="0" fillId="18" borderId="25" xfId="0" applyFill="1" applyBorder="1" applyAlignment="1">
      <alignment vertical="top"/>
    </xf>
    <xf numFmtId="0" fontId="0" fillId="18" borderId="0" xfId="0" applyFill="1" applyAlignment="1">
      <alignment vertical="top"/>
    </xf>
    <xf numFmtId="0" fontId="0" fillId="18" borderId="26" xfId="0" applyFill="1" applyBorder="1" applyAlignment="1">
      <alignment vertical="top"/>
    </xf>
    <xf numFmtId="0" fontId="0" fillId="18" borderId="27" xfId="0" applyFill="1" applyBorder="1" applyAlignment="1">
      <alignment vertical="top"/>
    </xf>
    <xf numFmtId="0" fontId="0" fillId="18" borderId="29" xfId="0" applyFill="1" applyBorder="1" applyAlignment="1">
      <alignment vertical="top"/>
    </xf>
    <xf numFmtId="0" fontId="0" fillId="18" borderId="28" xfId="0" applyFill="1" applyBorder="1" applyAlignment="1">
      <alignment vertical="top"/>
    </xf>
    <xf numFmtId="0" fontId="18" fillId="0" borderId="21" xfId="0" applyFont="1" applyBorder="1" applyAlignment="1">
      <alignment horizontal="left" vertical="top" indent="1"/>
    </xf>
    <xf numFmtId="0" fontId="20" fillId="12" borderId="21" xfId="0" applyFont="1" applyFill="1" applyBorder="1" applyAlignment="1">
      <alignment horizontal="left" vertical="top" indent="1"/>
    </xf>
    <xf numFmtId="0" fontId="20" fillId="0" borderId="21" xfId="0" applyFont="1" applyBorder="1" applyAlignment="1">
      <alignment horizontal="left" vertical="top" indent="1"/>
    </xf>
    <xf numFmtId="0" fontId="20" fillId="13" borderId="21" xfId="0" applyFont="1" applyFill="1" applyBorder="1" applyAlignment="1">
      <alignment horizontal="left" vertical="top" indent="1"/>
    </xf>
    <xf numFmtId="0" fontId="20" fillId="14" borderId="21" xfId="0" applyFont="1" applyFill="1" applyBorder="1" applyAlignment="1">
      <alignment horizontal="left" vertical="top" indent="1"/>
    </xf>
    <xf numFmtId="0" fontId="20" fillId="15" borderId="21" xfId="0" applyFont="1" applyFill="1" applyBorder="1" applyAlignment="1">
      <alignment horizontal="left" vertical="top" indent="1"/>
    </xf>
    <xf numFmtId="0" fontId="22" fillId="0" borderId="21" xfId="0" applyFont="1" applyBorder="1" applyAlignment="1">
      <alignment horizontal="left" vertical="center" indent="1"/>
    </xf>
    <xf numFmtId="0" fontId="27" fillId="18" borderId="22" xfId="0" applyFont="1" applyFill="1" applyBorder="1" applyAlignment="1">
      <alignment horizontal="right" vertical="top" indent="1"/>
    </xf>
    <xf numFmtId="0" fontId="0" fillId="18" borderId="24" xfId="0" applyFill="1" applyBorder="1" applyAlignment="1">
      <alignment horizontal="right" vertical="top" indent="1"/>
    </xf>
    <xf numFmtId="0" fontId="0" fillId="18" borderId="23" xfId="0" applyFill="1" applyBorder="1" applyAlignment="1">
      <alignment horizontal="right" vertical="top" indent="1"/>
    </xf>
    <xf numFmtId="0" fontId="0" fillId="18" borderId="25" xfId="0" applyFill="1" applyBorder="1" applyAlignment="1">
      <alignment horizontal="right" vertical="top" indent="1"/>
    </xf>
    <xf numFmtId="0" fontId="0" fillId="18" borderId="0" xfId="0" applyFill="1" applyAlignment="1">
      <alignment horizontal="right" vertical="top" indent="1"/>
    </xf>
    <xf numFmtId="0" fontId="0" fillId="18" borderId="26" xfId="0" applyFill="1" applyBorder="1" applyAlignment="1">
      <alignment horizontal="right" vertical="top" indent="1"/>
    </xf>
    <xf numFmtId="0" fontId="0" fillId="18" borderId="27" xfId="0" applyFill="1" applyBorder="1" applyAlignment="1">
      <alignment horizontal="right" vertical="top" indent="1"/>
    </xf>
    <xf numFmtId="0" fontId="0" fillId="18" borderId="29" xfId="0" applyFill="1" applyBorder="1" applyAlignment="1">
      <alignment horizontal="right" vertical="top" indent="1"/>
    </xf>
    <xf numFmtId="0" fontId="0" fillId="18" borderId="28" xfId="0" applyFill="1" applyBorder="1" applyAlignment="1">
      <alignment horizontal="right" vertical="top" indent="1"/>
    </xf>
    <xf numFmtId="0" fontId="24" fillId="20" borderId="22" xfId="0" applyFont="1" applyFill="1" applyBorder="1" applyAlignment="1">
      <alignment horizontal="left" vertical="top" wrapText="1"/>
    </xf>
    <xf numFmtId="0" fontId="30" fillId="20" borderId="23" xfId="0" applyFont="1" applyFill="1" applyBorder="1" applyAlignment="1">
      <alignment vertical="top" wrapText="1"/>
    </xf>
    <xf numFmtId="0" fontId="30" fillId="20" borderId="25" xfId="0" applyFont="1" applyFill="1" applyBorder="1" applyAlignment="1">
      <alignment vertical="top" wrapText="1"/>
    </xf>
    <xf numFmtId="0" fontId="30" fillId="20" borderId="26" xfId="0" applyFont="1" applyFill="1" applyBorder="1" applyAlignment="1">
      <alignment vertical="top" wrapText="1"/>
    </xf>
    <xf numFmtId="0" fontId="30" fillId="20" borderId="27" xfId="0" applyFont="1" applyFill="1" applyBorder="1" applyAlignment="1">
      <alignment vertical="top" wrapText="1"/>
    </xf>
    <xf numFmtId="0" fontId="30" fillId="20" borderId="28" xfId="0" applyFont="1" applyFill="1" applyBorder="1" applyAlignment="1">
      <alignment vertical="top" wrapText="1"/>
    </xf>
    <xf numFmtId="0" fontId="29" fillId="20" borderId="22" xfId="0" applyFont="1" applyFill="1" applyBorder="1" applyAlignment="1">
      <alignment horizontal="right" vertical="top" indent="1"/>
    </xf>
    <xf numFmtId="0" fontId="29" fillId="20" borderId="24" xfId="0" applyFont="1" applyFill="1" applyBorder="1" applyAlignment="1">
      <alignment horizontal="right" vertical="top" indent="1"/>
    </xf>
    <xf numFmtId="0" fontId="29" fillId="20" borderId="23" xfId="0" applyFont="1" applyFill="1" applyBorder="1" applyAlignment="1">
      <alignment horizontal="right" vertical="top" indent="1"/>
    </xf>
    <xf numFmtId="0" fontId="29" fillId="20" borderId="25" xfId="0" applyFont="1" applyFill="1" applyBorder="1" applyAlignment="1">
      <alignment horizontal="right" vertical="top" indent="1"/>
    </xf>
    <xf numFmtId="0" fontId="29" fillId="20" borderId="0" xfId="0" applyFont="1" applyFill="1" applyAlignment="1">
      <alignment horizontal="right" vertical="top" indent="1"/>
    </xf>
    <xf numFmtId="0" fontId="29" fillId="20" borderId="26" xfId="0" applyFont="1" applyFill="1" applyBorder="1" applyAlignment="1">
      <alignment horizontal="right" vertical="top" indent="1"/>
    </xf>
    <xf numFmtId="0" fontId="29" fillId="20" borderId="27" xfId="0" applyFont="1" applyFill="1" applyBorder="1" applyAlignment="1">
      <alignment horizontal="right" vertical="top" indent="1"/>
    </xf>
    <xf numFmtId="0" fontId="29" fillId="20" borderId="29" xfId="0" applyFont="1" applyFill="1" applyBorder="1" applyAlignment="1">
      <alignment horizontal="right" vertical="top" indent="1"/>
    </xf>
    <xf numFmtId="0" fontId="29" fillId="20" borderId="28" xfId="0" applyFont="1" applyFill="1" applyBorder="1" applyAlignment="1">
      <alignment horizontal="right" vertical="top" indent="1"/>
    </xf>
    <xf numFmtId="0" fontId="25" fillId="18" borderId="22" xfId="0" applyFont="1" applyFill="1" applyBorder="1" applyAlignment="1">
      <alignment horizontal="left" vertical="top" wrapText="1"/>
    </xf>
    <xf numFmtId="0" fontId="21" fillId="18" borderId="23" xfId="0" applyFont="1" applyFill="1" applyBorder="1" applyAlignment="1">
      <alignment vertical="top" wrapText="1"/>
    </xf>
    <xf numFmtId="0" fontId="21" fillId="18" borderId="25" xfId="0" applyFont="1" applyFill="1" applyBorder="1" applyAlignment="1">
      <alignment vertical="top" wrapText="1"/>
    </xf>
    <xf numFmtId="0" fontId="21" fillId="18" borderId="26" xfId="0" applyFont="1" applyFill="1" applyBorder="1" applyAlignment="1">
      <alignment vertical="top" wrapText="1"/>
    </xf>
    <xf numFmtId="0" fontId="21" fillId="18" borderId="27" xfId="0" applyFont="1" applyFill="1" applyBorder="1" applyAlignment="1">
      <alignment vertical="top" wrapText="1"/>
    </xf>
    <xf numFmtId="0" fontId="21" fillId="18" borderId="28" xfId="0" applyFont="1" applyFill="1" applyBorder="1" applyAlignment="1">
      <alignment vertical="top" wrapText="1"/>
    </xf>
    <xf numFmtId="0" fontId="19" fillId="18" borderId="22" xfId="0" applyFont="1" applyFill="1" applyBorder="1" applyAlignment="1">
      <alignment horizontal="right" vertical="top" indent="1"/>
    </xf>
    <xf numFmtId="44" fontId="19" fillId="18" borderId="22" xfId="0" applyNumberFormat="1" applyFont="1" applyFill="1" applyBorder="1" applyAlignment="1">
      <alignment horizontal="right" vertical="top" indent="1"/>
    </xf>
    <xf numFmtId="44" fontId="0" fillId="18" borderId="24" xfId="0" applyNumberFormat="1" applyFill="1" applyBorder="1" applyAlignment="1">
      <alignment horizontal="right" vertical="top" indent="1"/>
    </xf>
    <xf numFmtId="44" fontId="0" fillId="18" borderId="23" xfId="0" applyNumberFormat="1" applyFill="1" applyBorder="1" applyAlignment="1">
      <alignment horizontal="right" vertical="top" indent="1"/>
    </xf>
    <xf numFmtId="44" fontId="0" fillId="18" borderId="25" xfId="0" applyNumberFormat="1" applyFill="1" applyBorder="1" applyAlignment="1">
      <alignment horizontal="right" vertical="top" indent="1"/>
    </xf>
    <xf numFmtId="44" fontId="0" fillId="18" borderId="0" xfId="0" applyNumberFormat="1" applyFill="1" applyAlignment="1">
      <alignment horizontal="right" vertical="top" indent="1"/>
    </xf>
    <xf numFmtId="44" fontId="0" fillId="18" borderId="26" xfId="0" applyNumberFormat="1" applyFill="1" applyBorder="1" applyAlignment="1">
      <alignment horizontal="right" vertical="top" indent="1"/>
    </xf>
    <xf numFmtId="44" fontId="0" fillId="18" borderId="27" xfId="0" applyNumberFormat="1" applyFill="1" applyBorder="1" applyAlignment="1">
      <alignment horizontal="right" vertical="top" indent="1"/>
    </xf>
    <xf numFmtId="44" fontId="0" fillId="18" borderId="29" xfId="0" applyNumberFormat="1" applyFill="1" applyBorder="1" applyAlignment="1">
      <alignment horizontal="right" vertical="top" indent="1"/>
    </xf>
    <xf numFmtId="44" fontId="0" fillId="18" borderId="28" xfId="0" applyNumberFormat="1" applyFill="1" applyBorder="1" applyAlignment="1">
      <alignment horizontal="right" vertical="top" indent="1"/>
    </xf>
    <xf numFmtId="0" fontId="17" fillId="10" borderId="20" xfId="0" applyFont="1" applyFill="1" applyBorder="1" applyAlignment="1">
      <alignment horizontal="right" vertical="center" wrapText="1"/>
    </xf>
    <xf numFmtId="0" fontId="17" fillId="10" borderId="9" xfId="0" applyFont="1" applyFill="1" applyBorder="1" applyAlignment="1">
      <alignment horizontal="right" vertical="center" wrapText="1"/>
    </xf>
    <xf numFmtId="0" fontId="13" fillId="8" borderId="7" xfId="0" applyFont="1" applyFill="1" applyBorder="1" applyAlignment="1">
      <alignment vertical="center"/>
    </xf>
    <xf numFmtId="0" fontId="13" fillId="8" borderId="8" xfId="0" applyFont="1" applyFill="1" applyBorder="1" applyAlignment="1">
      <alignment vertical="center"/>
    </xf>
    <xf numFmtId="0" fontId="13" fillId="8" borderId="9" xfId="0" applyFont="1" applyFill="1" applyBorder="1" applyAlignment="1">
      <alignment vertical="center"/>
    </xf>
    <xf numFmtId="0" fontId="14" fillId="0" borderId="14" xfId="0" applyFont="1" applyBorder="1" applyAlignment="1">
      <alignment horizontal="right" vertical="center"/>
    </xf>
    <xf numFmtId="0" fontId="14" fillId="0" borderId="1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vertical="center"/>
    </xf>
    <xf numFmtId="0" fontId="14" fillId="0" borderId="12" xfId="0" applyFont="1" applyBorder="1" applyAlignment="1">
      <alignment vertical="center"/>
    </xf>
    <xf numFmtId="0" fontId="14" fillId="0" borderId="3" xfId="0" applyFont="1" applyBorder="1" applyAlignment="1">
      <alignment vertical="center"/>
    </xf>
    <xf numFmtId="0" fontId="14" fillId="0" borderId="17" xfId="0" applyFont="1" applyBorder="1" applyAlignment="1">
      <alignment horizontal="right" vertical="center"/>
    </xf>
    <xf numFmtId="0" fontId="14" fillId="0" borderId="3" xfId="0" applyFont="1" applyBorder="1" applyAlignment="1">
      <alignment horizontal="right" vertical="center"/>
    </xf>
    <xf numFmtId="3" fontId="14" fillId="10" borderId="18" xfId="0" applyNumberFormat="1" applyFont="1" applyFill="1" applyBorder="1" applyAlignment="1">
      <alignment horizontal="right" vertical="center"/>
    </xf>
    <xf numFmtId="3" fontId="14" fillId="10" borderId="19" xfId="0" applyNumberFormat="1" applyFont="1" applyFill="1" applyBorder="1" applyAlignment="1">
      <alignment horizontal="right" vertical="center"/>
    </xf>
    <xf numFmtId="3" fontId="14" fillId="10" borderId="20" xfId="0" applyNumberFormat="1" applyFont="1" applyFill="1" applyBorder="1" applyAlignment="1">
      <alignment horizontal="right" vertical="center"/>
    </xf>
    <xf numFmtId="3" fontId="14" fillId="10" borderId="9" xfId="0" applyNumberFormat="1" applyFont="1" applyFill="1" applyBorder="1" applyAlignment="1">
      <alignment horizontal="right" vertical="center"/>
    </xf>
    <xf numFmtId="0" fontId="0" fillId="0" borderId="39" xfId="0" applyBorder="1"/>
    <xf numFmtId="41" fontId="0" fillId="0" borderId="39" xfId="0" applyNumberFormat="1" applyBorder="1"/>
    <xf numFmtId="3" fontId="0" fillId="0" borderId="39" xfId="0" applyNumberFormat="1" applyBorder="1"/>
  </cellXfs>
  <cellStyles count="1">
    <cellStyle name="Normal" xfId="0" builtinId="0"/>
  </cellStyles>
  <dxfs count="0"/>
  <tableStyles count="0" defaultTableStyle="TableStyleMedium2" defaultPivotStyle="PivotStyleLight16"/>
  <colors>
    <mruColors>
      <color rgb="FF0066FF"/>
      <color rgb="FF00B0F0"/>
      <color rgb="FFFF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C22C-EBFB-43BE-8214-79204EF87B51}">
  <sheetPr>
    <pageSetUpPr fitToPage="1"/>
  </sheetPr>
  <dimension ref="A1:K52"/>
  <sheetViews>
    <sheetView view="pageBreakPreview" zoomScale="60" zoomScaleNormal="100" workbookViewId="0">
      <selection sqref="A1:I52"/>
    </sheetView>
  </sheetViews>
  <sheetFormatPr defaultRowHeight="14.4" x14ac:dyDescent="0.3"/>
  <cols>
    <col min="1" max="1" width="13.109375" bestFit="1" customWidth="1"/>
    <col min="2" max="2" width="6" bestFit="1" customWidth="1"/>
    <col min="3" max="3" width="28.109375" bestFit="1" customWidth="1"/>
    <col min="4" max="4" width="6" customWidth="1"/>
    <col min="5" max="5" width="16.6640625" customWidth="1"/>
    <col min="6" max="6" width="20.6640625" style="11" bestFit="1" customWidth="1"/>
    <col min="7" max="7" width="10.5546875" customWidth="1"/>
    <col min="8" max="8" width="12.44140625" bestFit="1" customWidth="1"/>
    <col min="9" max="9" width="17.44140625" customWidth="1"/>
    <col min="11" max="11" width="17.44140625" bestFit="1" customWidth="1"/>
  </cols>
  <sheetData>
    <row r="1" spans="1:11" x14ac:dyDescent="0.3">
      <c r="A1" s="1" t="s">
        <v>5</v>
      </c>
      <c r="B1" s="1" t="s">
        <v>2</v>
      </c>
      <c r="C1" s="1" t="s">
        <v>6</v>
      </c>
      <c r="D1" s="2"/>
      <c r="E1" s="1" t="s">
        <v>1</v>
      </c>
      <c r="F1" s="8" t="s">
        <v>3</v>
      </c>
      <c r="G1" s="3"/>
      <c r="H1" s="5" t="s">
        <v>66</v>
      </c>
      <c r="I1" s="1" t="s">
        <v>0</v>
      </c>
      <c r="K1" s="2"/>
    </row>
    <row r="2" spans="1:11" x14ac:dyDescent="0.3">
      <c r="A2" s="4" t="s">
        <v>4</v>
      </c>
      <c r="B2">
        <v>115</v>
      </c>
      <c r="C2" t="s">
        <v>7</v>
      </c>
      <c r="E2" s="6">
        <v>0</v>
      </c>
      <c r="F2" s="9"/>
      <c r="G2" s="6"/>
      <c r="H2" s="6"/>
      <c r="I2" s="6"/>
    </row>
    <row r="3" spans="1:11" x14ac:dyDescent="0.3">
      <c r="B3">
        <v>1050</v>
      </c>
      <c r="C3" t="s">
        <v>8</v>
      </c>
      <c r="E3" s="6">
        <v>105280</v>
      </c>
      <c r="F3" s="9"/>
      <c r="G3" s="6"/>
      <c r="H3" s="6"/>
      <c r="I3" s="6">
        <v>119628</v>
      </c>
    </row>
    <row r="4" spans="1:11" x14ac:dyDescent="0.3">
      <c r="B4">
        <v>1071</v>
      </c>
      <c r="C4" t="s">
        <v>9</v>
      </c>
      <c r="E4" s="6">
        <v>1000</v>
      </c>
      <c r="F4" s="9" t="s">
        <v>52</v>
      </c>
      <c r="G4" s="6"/>
      <c r="H4" s="6">
        <v>0</v>
      </c>
      <c r="I4" s="6">
        <v>0</v>
      </c>
    </row>
    <row r="5" spans="1:11" x14ac:dyDescent="0.3">
      <c r="B5">
        <v>1150</v>
      </c>
      <c r="C5" t="s">
        <v>10</v>
      </c>
      <c r="E5" s="6">
        <v>678</v>
      </c>
      <c r="F5" s="9" t="s">
        <v>68</v>
      </c>
      <c r="G5" s="6"/>
      <c r="H5" s="6"/>
      <c r="I5" s="6">
        <v>636.44000000000005</v>
      </c>
    </row>
    <row r="6" spans="1:11" x14ac:dyDescent="0.3">
      <c r="B6">
        <v>1151</v>
      </c>
      <c r="C6" t="s">
        <v>11</v>
      </c>
      <c r="E6" s="6">
        <v>135</v>
      </c>
      <c r="F6" s="9"/>
      <c r="G6" s="6"/>
      <c r="H6" s="6">
        <f t="shared" ref="H6:H50" si="0">E6*0.1</f>
        <v>13.5</v>
      </c>
      <c r="I6" s="6">
        <f t="shared" ref="I6:I50" si="1">E6+H6</f>
        <v>148.5</v>
      </c>
    </row>
    <row r="7" spans="1:11" x14ac:dyDescent="0.3">
      <c r="B7">
        <v>1200</v>
      </c>
      <c r="C7" t="s">
        <v>12</v>
      </c>
      <c r="E7" s="6">
        <v>3000</v>
      </c>
      <c r="F7" s="9"/>
      <c r="G7" s="6"/>
      <c r="H7" s="6">
        <f t="shared" si="0"/>
        <v>300</v>
      </c>
      <c r="I7" s="6">
        <f t="shared" si="1"/>
        <v>3300</v>
      </c>
    </row>
    <row r="8" spans="1:11" x14ac:dyDescent="0.3">
      <c r="B8">
        <v>1250</v>
      </c>
      <c r="C8" t="s">
        <v>13</v>
      </c>
      <c r="E8" s="6">
        <v>0</v>
      </c>
      <c r="F8" s="9"/>
      <c r="G8" s="6"/>
      <c r="H8" s="6">
        <f t="shared" si="0"/>
        <v>0</v>
      </c>
      <c r="I8" s="6">
        <v>50</v>
      </c>
    </row>
    <row r="9" spans="1:11" ht="57.6" x14ac:dyDescent="0.3">
      <c r="B9">
        <v>1270</v>
      </c>
      <c r="C9" t="s">
        <v>14</v>
      </c>
      <c r="E9" s="6">
        <v>50000</v>
      </c>
      <c r="F9" s="9" t="s">
        <v>64</v>
      </c>
      <c r="G9" s="6"/>
      <c r="H9" s="6">
        <v>0</v>
      </c>
      <c r="I9" s="6">
        <v>39000</v>
      </c>
    </row>
    <row r="10" spans="1:11" s="4" customFormat="1" x14ac:dyDescent="0.3">
      <c r="C10" s="4" t="s">
        <v>51</v>
      </c>
      <c r="E10" s="7">
        <f>SUM(E2:E9)</f>
        <v>160093</v>
      </c>
      <c r="F10" s="10"/>
      <c r="G10" s="7"/>
      <c r="H10" s="7"/>
      <c r="I10" s="7">
        <f>SUM(I3:I9)</f>
        <v>162762.94</v>
      </c>
      <c r="K10" s="7"/>
    </row>
    <row r="11" spans="1:11" s="4" customFormat="1" x14ac:dyDescent="0.3">
      <c r="E11" s="7"/>
      <c r="F11" s="10"/>
      <c r="G11" s="7"/>
      <c r="H11" s="6"/>
      <c r="I11" s="6"/>
    </row>
    <row r="12" spans="1:11" x14ac:dyDescent="0.3">
      <c r="A12" s="4" t="s">
        <v>15</v>
      </c>
      <c r="B12">
        <v>515</v>
      </c>
      <c r="C12" t="s">
        <v>16</v>
      </c>
      <c r="E12" s="6">
        <v>0</v>
      </c>
      <c r="F12" s="9"/>
      <c r="G12" s="6"/>
      <c r="H12" s="6">
        <f t="shared" si="0"/>
        <v>0</v>
      </c>
      <c r="I12" s="6">
        <f t="shared" si="1"/>
        <v>0</v>
      </c>
    </row>
    <row r="13" spans="1:11" ht="28.8" x14ac:dyDescent="0.3">
      <c r="B13">
        <v>4000</v>
      </c>
      <c r="C13" t="s">
        <v>17</v>
      </c>
      <c r="E13" s="6">
        <v>28800</v>
      </c>
      <c r="F13" s="9" t="s">
        <v>53</v>
      </c>
      <c r="G13" s="6"/>
      <c r="H13" s="6"/>
      <c r="I13" s="13">
        <v>38856</v>
      </c>
    </row>
    <row r="14" spans="1:11" x14ac:dyDescent="0.3">
      <c r="B14">
        <v>4005</v>
      </c>
      <c r="C14" t="s">
        <v>18</v>
      </c>
      <c r="E14" s="6">
        <v>3530</v>
      </c>
      <c r="F14" s="9"/>
      <c r="G14" s="6"/>
      <c r="H14" s="6"/>
      <c r="I14" s="6">
        <v>4413</v>
      </c>
    </row>
    <row r="15" spans="1:11" x14ac:dyDescent="0.3">
      <c r="B15">
        <v>4010</v>
      </c>
      <c r="C15" t="s">
        <v>65</v>
      </c>
      <c r="E15" s="6">
        <v>8244</v>
      </c>
      <c r="F15" s="9"/>
      <c r="G15" s="6"/>
      <c r="H15" s="6"/>
      <c r="I15" s="6">
        <v>10568.83</v>
      </c>
    </row>
    <row r="16" spans="1:11" x14ac:dyDescent="0.3">
      <c r="B16">
        <v>4015</v>
      </c>
      <c r="C16" t="s">
        <v>19</v>
      </c>
      <c r="E16" s="6">
        <v>1014</v>
      </c>
      <c r="F16" s="9"/>
      <c r="G16" s="6"/>
      <c r="H16" s="6">
        <f t="shared" si="0"/>
        <v>101.4</v>
      </c>
      <c r="I16" s="6">
        <f t="shared" si="1"/>
        <v>1115.4000000000001</v>
      </c>
    </row>
    <row r="17" spans="2:9" x14ac:dyDescent="0.3">
      <c r="B17">
        <v>4016</v>
      </c>
      <c r="C17" t="s">
        <v>20</v>
      </c>
      <c r="E17" s="6">
        <v>100</v>
      </c>
      <c r="F17" s="9"/>
      <c r="G17" s="6"/>
      <c r="H17" s="6">
        <f t="shared" si="0"/>
        <v>10</v>
      </c>
      <c r="I17" s="6">
        <f t="shared" si="1"/>
        <v>110</v>
      </c>
    </row>
    <row r="18" spans="2:9" x14ac:dyDescent="0.3">
      <c r="B18">
        <v>4017</v>
      </c>
      <c r="C18" t="s">
        <v>21</v>
      </c>
      <c r="E18" s="6">
        <v>500</v>
      </c>
      <c r="F18" s="9"/>
      <c r="G18" s="6"/>
      <c r="H18" s="6">
        <f t="shared" si="0"/>
        <v>50</v>
      </c>
      <c r="I18" s="6">
        <f t="shared" si="1"/>
        <v>550</v>
      </c>
    </row>
    <row r="19" spans="2:9" x14ac:dyDescent="0.3">
      <c r="B19">
        <v>4018</v>
      </c>
      <c r="C19" t="s">
        <v>22</v>
      </c>
      <c r="E19" s="6">
        <v>350</v>
      </c>
      <c r="F19" s="9"/>
      <c r="G19" s="6"/>
      <c r="H19" s="6">
        <f t="shared" si="0"/>
        <v>35</v>
      </c>
      <c r="I19" s="6">
        <f t="shared" si="1"/>
        <v>385</v>
      </c>
    </row>
    <row r="20" spans="2:9" x14ac:dyDescent="0.3">
      <c r="B20">
        <v>4020</v>
      </c>
      <c r="C20" t="s">
        <v>23</v>
      </c>
      <c r="E20" s="6">
        <v>75</v>
      </c>
      <c r="F20" s="9"/>
      <c r="G20" s="6"/>
      <c r="H20" s="6">
        <v>0</v>
      </c>
      <c r="I20" s="6">
        <f t="shared" si="1"/>
        <v>75</v>
      </c>
    </row>
    <row r="21" spans="2:9" x14ac:dyDescent="0.3">
      <c r="B21">
        <v>4022</v>
      </c>
      <c r="C21" t="s">
        <v>24</v>
      </c>
      <c r="E21" s="6">
        <v>700</v>
      </c>
      <c r="F21" s="9" t="s">
        <v>54</v>
      </c>
      <c r="G21" s="6"/>
      <c r="H21" s="6"/>
      <c r="I21" s="6">
        <f t="shared" si="1"/>
        <v>700</v>
      </c>
    </row>
    <row r="22" spans="2:9" x14ac:dyDescent="0.3">
      <c r="B22">
        <v>4023</v>
      </c>
      <c r="C22" t="s">
        <v>25</v>
      </c>
      <c r="E22" s="6">
        <v>35</v>
      </c>
      <c r="F22" s="9"/>
      <c r="G22" s="6"/>
      <c r="H22" s="6">
        <f t="shared" si="0"/>
        <v>3.5</v>
      </c>
      <c r="I22" s="6">
        <f t="shared" si="1"/>
        <v>38.5</v>
      </c>
    </row>
    <row r="23" spans="2:9" x14ac:dyDescent="0.3">
      <c r="B23">
        <v>4030</v>
      </c>
      <c r="C23" t="s">
        <v>26</v>
      </c>
      <c r="E23" s="6">
        <v>500</v>
      </c>
      <c r="F23" s="9" t="s">
        <v>69</v>
      </c>
      <c r="G23" s="6"/>
      <c r="H23" s="6"/>
      <c r="I23" s="6">
        <v>450</v>
      </c>
    </row>
    <row r="24" spans="2:9" x14ac:dyDescent="0.3">
      <c r="B24">
        <v>4035</v>
      </c>
      <c r="C24" t="s">
        <v>27</v>
      </c>
      <c r="E24" s="6">
        <v>785</v>
      </c>
      <c r="F24" s="9"/>
      <c r="G24" s="6"/>
      <c r="H24" s="6"/>
      <c r="I24" s="6">
        <f t="shared" si="1"/>
        <v>785</v>
      </c>
    </row>
    <row r="25" spans="2:9" x14ac:dyDescent="0.3">
      <c r="B25">
        <v>4040</v>
      </c>
      <c r="C25" t="s">
        <v>28</v>
      </c>
      <c r="E25" s="6">
        <v>1450</v>
      </c>
      <c r="F25" s="9"/>
      <c r="G25" s="6"/>
      <c r="H25" s="6">
        <f t="shared" si="0"/>
        <v>145</v>
      </c>
      <c r="I25" s="6">
        <f t="shared" si="1"/>
        <v>1595</v>
      </c>
    </row>
    <row r="26" spans="2:9" x14ac:dyDescent="0.3">
      <c r="B26">
        <v>4045</v>
      </c>
      <c r="C26" t="s">
        <v>29</v>
      </c>
      <c r="E26" s="6">
        <v>500</v>
      </c>
      <c r="F26" s="9"/>
      <c r="G26" s="6"/>
      <c r="H26" s="6"/>
      <c r="I26" s="6">
        <v>600</v>
      </c>
    </row>
    <row r="27" spans="2:9" ht="28.8" x14ac:dyDescent="0.3">
      <c r="B27">
        <v>4050</v>
      </c>
      <c r="C27" t="s">
        <v>30</v>
      </c>
      <c r="E27" s="6">
        <v>600</v>
      </c>
      <c r="F27" s="9" t="s">
        <v>55</v>
      </c>
      <c r="G27" s="6"/>
      <c r="H27" s="6"/>
      <c r="I27" s="6">
        <v>800</v>
      </c>
    </row>
    <row r="28" spans="2:9" x14ac:dyDescent="0.3">
      <c r="B28">
        <v>4051</v>
      </c>
      <c r="C28" t="s">
        <v>31</v>
      </c>
      <c r="E28" s="6">
        <v>200</v>
      </c>
      <c r="F28" s="9"/>
      <c r="G28" s="6"/>
      <c r="H28" s="6"/>
      <c r="I28" s="6">
        <f t="shared" si="1"/>
        <v>200</v>
      </c>
    </row>
    <row r="29" spans="2:9" x14ac:dyDescent="0.3">
      <c r="B29">
        <v>4055</v>
      </c>
      <c r="C29" t="s">
        <v>32</v>
      </c>
      <c r="E29" s="6">
        <v>18000</v>
      </c>
      <c r="F29" s="9"/>
      <c r="G29" s="6"/>
      <c r="H29" s="6"/>
      <c r="I29" s="6">
        <v>12000</v>
      </c>
    </row>
    <row r="30" spans="2:9" x14ac:dyDescent="0.3">
      <c r="B30">
        <v>4058</v>
      </c>
      <c r="C30" t="s">
        <v>33</v>
      </c>
      <c r="E30" s="6">
        <v>100</v>
      </c>
      <c r="F30" s="9"/>
      <c r="G30" s="6"/>
      <c r="H30" s="6">
        <f t="shared" si="0"/>
        <v>10</v>
      </c>
      <c r="I30" s="6">
        <f t="shared" si="1"/>
        <v>110</v>
      </c>
    </row>
    <row r="31" spans="2:9" x14ac:dyDescent="0.3">
      <c r="B31">
        <v>4060</v>
      </c>
      <c r="C31" t="s">
        <v>34</v>
      </c>
      <c r="E31" s="6">
        <v>0</v>
      </c>
      <c r="F31" s="9" t="s">
        <v>58</v>
      </c>
      <c r="G31" s="6"/>
      <c r="H31" s="6"/>
      <c r="I31" s="6">
        <v>50</v>
      </c>
    </row>
    <row r="32" spans="2:9" ht="43.2" x14ac:dyDescent="0.3">
      <c r="B32">
        <v>4120</v>
      </c>
      <c r="C32" t="s">
        <v>35</v>
      </c>
      <c r="E32" s="6">
        <v>12000</v>
      </c>
      <c r="F32" s="12" t="s">
        <v>59</v>
      </c>
      <c r="G32" s="6"/>
      <c r="H32" s="6"/>
      <c r="I32" s="6">
        <v>16000</v>
      </c>
    </row>
    <row r="33" spans="2:9" x14ac:dyDescent="0.3">
      <c r="B33">
        <v>4200</v>
      </c>
      <c r="C33" t="s">
        <v>36</v>
      </c>
      <c r="E33" s="6">
        <v>110</v>
      </c>
      <c r="F33" s="9"/>
      <c r="G33" s="6"/>
      <c r="H33" s="6">
        <f t="shared" si="0"/>
        <v>11</v>
      </c>
      <c r="I33" s="6">
        <f t="shared" si="1"/>
        <v>121</v>
      </c>
    </row>
    <row r="34" spans="2:9" x14ac:dyDescent="0.3">
      <c r="B34">
        <v>4205</v>
      </c>
      <c r="C34" t="s">
        <v>37</v>
      </c>
      <c r="E34" s="6">
        <v>7500</v>
      </c>
      <c r="F34" s="9"/>
      <c r="G34" s="6"/>
      <c r="H34" s="6">
        <f t="shared" si="0"/>
        <v>750</v>
      </c>
      <c r="I34" s="6">
        <f t="shared" si="1"/>
        <v>8250</v>
      </c>
    </row>
    <row r="35" spans="2:9" x14ac:dyDescent="0.3">
      <c r="B35">
        <v>4210</v>
      </c>
      <c r="C35" t="s">
        <v>38</v>
      </c>
      <c r="E35" s="6">
        <v>7000</v>
      </c>
      <c r="F35" s="9"/>
      <c r="G35" s="6"/>
      <c r="H35" s="6">
        <f t="shared" si="0"/>
        <v>700</v>
      </c>
      <c r="I35" s="6">
        <f t="shared" si="1"/>
        <v>7700</v>
      </c>
    </row>
    <row r="36" spans="2:9" x14ac:dyDescent="0.3">
      <c r="B36">
        <v>4212</v>
      </c>
      <c r="C36" t="s">
        <v>39</v>
      </c>
      <c r="E36" s="6">
        <v>500</v>
      </c>
      <c r="F36" s="9"/>
      <c r="G36" s="6"/>
      <c r="H36" s="6">
        <f t="shared" si="0"/>
        <v>50</v>
      </c>
      <c r="I36" s="6">
        <f t="shared" si="1"/>
        <v>550</v>
      </c>
    </row>
    <row r="37" spans="2:9" x14ac:dyDescent="0.3">
      <c r="B37">
        <v>4213</v>
      </c>
      <c r="C37" t="s">
        <v>12</v>
      </c>
      <c r="E37" s="6">
        <v>3000</v>
      </c>
      <c r="F37" s="9"/>
      <c r="G37" s="6"/>
      <c r="H37" s="6"/>
      <c r="I37" s="6">
        <v>3000</v>
      </c>
    </row>
    <row r="38" spans="2:9" x14ac:dyDescent="0.3">
      <c r="C38" t="s">
        <v>56</v>
      </c>
      <c r="E38" s="6"/>
      <c r="F38" s="9"/>
      <c r="G38" s="6"/>
      <c r="H38" s="6"/>
      <c r="I38" s="6">
        <v>2250</v>
      </c>
    </row>
    <row r="39" spans="2:9" ht="28.8" x14ac:dyDescent="0.3">
      <c r="B39">
        <v>4214</v>
      </c>
      <c r="C39" t="s">
        <v>40</v>
      </c>
      <c r="E39" s="6">
        <v>100</v>
      </c>
      <c r="F39" s="9" t="s">
        <v>57</v>
      </c>
      <c r="G39" s="6"/>
      <c r="H39" s="6"/>
      <c r="I39" s="6">
        <v>100</v>
      </c>
    </row>
    <row r="40" spans="2:9" x14ac:dyDescent="0.3">
      <c r="B40">
        <v>4220</v>
      </c>
      <c r="C40" t="s">
        <v>41</v>
      </c>
      <c r="E40" s="6">
        <v>0</v>
      </c>
      <c r="F40" s="9"/>
      <c r="G40" s="6"/>
      <c r="H40" s="6">
        <f t="shared" si="0"/>
        <v>0</v>
      </c>
      <c r="I40" s="6">
        <f t="shared" si="1"/>
        <v>0</v>
      </c>
    </row>
    <row r="41" spans="2:9" x14ac:dyDescent="0.3">
      <c r="B41">
        <v>4250</v>
      </c>
      <c r="C41" t="s">
        <v>42</v>
      </c>
      <c r="E41" s="6">
        <v>400</v>
      </c>
      <c r="F41" s="9"/>
      <c r="G41" s="6"/>
      <c r="H41" s="6">
        <f t="shared" si="0"/>
        <v>40</v>
      </c>
      <c r="I41" s="6">
        <f t="shared" si="1"/>
        <v>440</v>
      </c>
    </row>
    <row r="42" spans="2:9" ht="28.8" x14ac:dyDescent="0.3">
      <c r="B42">
        <v>4255</v>
      </c>
      <c r="C42" t="s">
        <v>43</v>
      </c>
      <c r="E42" s="6">
        <v>0</v>
      </c>
      <c r="F42" s="12" t="s">
        <v>60</v>
      </c>
      <c r="G42" s="6"/>
      <c r="H42" s="6">
        <f t="shared" si="0"/>
        <v>0</v>
      </c>
      <c r="I42" s="6">
        <v>500</v>
      </c>
    </row>
    <row r="43" spans="2:9" ht="28.8" x14ac:dyDescent="0.3">
      <c r="B43">
        <v>4400</v>
      </c>
      <c r="C43" t="s">
        <v>44</v>
      </c>
      <c r="E43" s="6">
        <v>0</v>
      </c>
      <c r="F43" s="9" t="s">
        <v>61</v>
      </c>
      <c r="G43" s="6"/>
      <c r="H43" s="6">
        <f t="shared" si="0"/>
        <v>0</v>
      </c>
      <c r="I43" s="6">
        <v>250</v>
      </c>
    </row>
    <row r="44" spans="2:9" x14ac:dyDescent="0.3">
      <c r="B44">
        <v>4450</v>
      </c>
      <c r="C44" t="s">
        <v>45</v>
      </c>
      <c r="E44" s="6">
        <v>3000</v>
      </c>
      <c r="F44" s="9" t="s">
        <v>62</v>
      </c>
      <c r="G44" s="6"/>
      <c r="H44" s="6"/>
      <c r="I44" s="6">
        <f t="shared" si="1"/>
        <v>3000</v>
      </c>
    </row>
    <row r="45" spans="2:9" x14ac:dyDescent="0.3">
      <c r="B45">
        <v>4500</v>
      </c>
      <c r="C45" t="s">
        <v>46</v>
      </c>
      <c r="E45" s="6">
        <v>15000</v>
      </c>
      <c r="F45" s="9" t="s">
        <v>62</v>
      </c>
      <c r="G45" s="6"/>
      <c r="H45" s="6"/>
      <c r="I45" s="6">
        <v>6000</v>
      </c>
    </row>
    <row r="46" spans="2:9" x14ac:dyDescent="0.3">
      <c r="B46">
        <v>4600</v>
      </c>
      <c r="C46" t="s">
        <v>67</v>
      </c>
      <c r="E46" s="6"/>
      <c r="F46" s="9" t="s">
        <v>62</v>
      </c>
      <c r="G46" s="6"/>
      <c r="H46" s="6"/>
      <c r="I46" s="6">
        <v>15000</v>
      </c>
    </row>
    <row r="47" spans="2:9" x14ac:dyDescent="0.3">
      <c r="B47">
        <v>4785</v>
      </c>
      <c r="C47" t="s">
        <v>47</v>
      </c>
      <c r="E47" s="6">
        <v>20000</v>
      </c>
      <c r="F47" s="9" t="s">
        <v>62</v>
      </c>
      <c r="G47" s="6"/>
      <c r="H47" s="6"/>
      <c r="I47" s="6">
        <v>10000</v>
      </c>
    </row>
    <row r="48" spans="2:9" x14ac:dyDescent="0.3">
      <c r="B48">
        <v>4790</v>
      </c>
      <c r="C48" t="s">
        <v>48</v>
      </c>
      <c r="E48" s="6">
        <v>15000</v>
      </c>
      <c r="F48" s="9" t="s">
        <v>62</v>
      </c>
      <c r="G48" s="6"/>
      <c r="H48" s="6">
        <v>0</v>
      </c>
      <c r="I48" s="6">
        <v>5000</v>
      </c>
    </row>
    <row r="49" spans="1:9" ht="28.8" x14ac:dyDescent="0.3">
      <c r="B49">
        <v>4795</v>
      </c>
      <c r="C49" t="s">
        <v>49</v>
      </c>
      <c r="E49" s="6">
        <v>9000</v>
      </c>
      <c r="F49" s="9" t="s">
        <v>63</v>
      </c>
      <c r="G49" s="6"/>
      <c r="H49" s="6"/>
      <c r="I49" s="6">
        <f t="shared" si="1"/>
        <v>9000</v>
      </c>
    </row>
    <row r="50" spans="1:9" x14ac:dyDescent="0.3">
      <c r="B50">
        <v>4900</v>
      </c>
      <c r="C50" t="s">
        <v>50</v>
      </c>
      <c r="E50" s="6">
        <v>2000</v>
      </c>
      <c r="F50" s="9"/>
      <c r="G50" s="6"/>
      <c r="H50" s="6">
        <f t="shared" si="0"/>
        <v>200</v>
      </c>
      <c r="I50" s="6">
        <f t="shared" si="1"/>
        <v>2200</v>
      </c>
    </row>
    <row r="51" spans="1:9" s="4" customFormat="1" x14ac:dyDescent="0.3">
      <c r="C51" s="4" t="s">
        <v>51</v>
      </c>
      <c r="E51" s="7">
        <f>SUM(E12:E50)</f>
        <v>160093</v>
      </c>
      <c r="F51" s="10"/>
      <c r="G51" s="7"/>
      <c r="H51" s="7"/>
      <c r="I51" s="7">
        <f>SUM(I12:I50)</f>
        <v>162762.73000000001</v>
      </c>
    </row>
    <row r="52" spans="1:9" x14ac:dyDescent="0.3">
      <c r="A52" t="s">
        <v>70</v>
      </c>
      <c r="H52" s="6"/>
      <c r="I52" s="6"/>
    </row>
  </sheetData>
  <printOptions headings="1" gridLines="1"/>
  <pageMargins left="0.31496062992125984" right="0.31496062992125984" top="0.74803149606299213" bottom="0.3543307086614173" header="0.31496062992125984" footer="0.31496062992125984"/>
  <pageSetup paperSize="9" fitToHeight="0" orientation="landscape" r:id="rId1"/>
  <rowBreaks count="1" manualBreakCount="1">
    <brk id="11" max="9"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88319-6D05-468A-94B6-75075537A60C}">
  <dimension ref="A1:GE126"/>
  <sheetViews>
    <sheetView topLeftCell="B1" workbookViewId="0">
      <selection activeCell="C30" sqref="C30"/>
    </sheetView>
  </sheetViews>
  <sheetFormatPr defaultColWidth="8.88671875" defaultRowHeight="14.4" x14ac:dyDescent="0.3"/>
  <cols>
    <col min="1" max="1" width="10.6640625" style="175" hidden="1" customWidth="1"/>
    <col min="2" max="2" width="11.44140625" style="179" customWidth="1"/>
    <col min="3" max="3" width="27.88671875" style="175" customWidth="1"/>
    <col min="4" max="4" width="21.33203125" style="175" hidden="1" customWidth="1"/>
    <col min="5" max="5" width="22.6640625" style="175" hidden="1" customWidth="1"/>
    <col min="6" max="6" width="14.5546875" style="175" hidden="1" customWidth="1"/>
    <col min="7" max="7" width="12.6640625" style="175" hidden="1" customWidth="1"/>
    <col min="8" max="8" width="10.44140625" style="175" customWidth="1"/>
    <col min="9" max="9" width="6.33203125" style="175" customWidth="1"/>
    <col min="10" max="10" width="15" style="183" customWidth="1"/>
    <col min="11" max="11" width="14" style="175" customWidth="1"/>
    <col min="12" max="12" width="17.109375" style="175" customWidth="1"/>
    <col min="13" max="14" width="12.5546875" style="175" hidden="1" customWidth="1"/>
    <col min="15" max="15" width="6" style="175" hidden="1" customWidth="1"/>
    <col min="16" max="16" width="12.88671875" style="177" hidden="1" customWidth="1"/>
    <col min="17" max="17" width="84.109375" style="175" hidden="1" customWidth="1"/>
    <col min="18" max="16384" width="8.88671875" style="175"/>
  </cols>
  <sheetData>
    <row r="1" spans="1:187" ht="43.2" x14ac:dyDescent="0.3">
      <c r="A1" s="172" t="s">
        <v>5</v>
      </c>
      <c r="B1" s="178" t="s">
        <v>2</v>
      </c>
      <c r="C1" s="172" t="s">
        <v>405</v>
      </c>
      <c r="D1" s="172" t="s">
        <v>1</v>
      </c>
      <c r="E1" s="173" t="s">
        <v>3</v>
      </c>
      <c r="F1" s="172" t="s">
        <v>66</v>
      </c>
      <c r="G1" s="173" t="s">
        <v>0</v>
      </c>
      <c r="H1" s="173" t="s">
        <v>394</v>
      </c>
      <c r="I1" s="172"/>
      <c r="J1" s="172" t="s">
        <v>71</v>
      </c>
      <c r="K1" s="173" t="s">
        <v>392</v>
      </c>
      <c r="L1" s="173" t="s">
        <v>504</v>
      </c>
      <c r="M1" s="173" t="s">
        <v>488</v>
      </c>
      <c r="N1" s="197" t="s">
        <v>494</v>
      </c>
      <c r="O1" s="173"/>
      <c r="P1" s="173" t="s">
        <v>391</v>
      </c>
      <c r="Q1" s="172" t="s">
        <v>85</v>
      </c>
    </row>
    <row r="2" spans="1:187" x14ac:dyDescent="0.3">
      <c r="A2" s="176" t="s">
        <v>4</v>
      </c>
      <c r="B2" s="179">
        <v>115</v>
      </c>
      <c r="C2" s="61" t="s">
        <v>393</v>
      </c>
      <c r="D2" s="61">
        <v>0</v>
      </c>
      <c r="E2" s="64"/>
      <c r="F2" s="61"/>
      <c r="G2" s="61"/>
      <c r="H2" s="61"/>
      <c r="I2" s="61"/>
      <c r="J2" s="61"/>
      <c r="K2" s="61"/>
      <c r="L2" s="61"/>
      <c r="M2" s="61"/>
      <c r="N2" s="61"/>
      <c r="O2" s="61"/>
      <c r="P2" s="134"/>
      <c r="Q2" s="61"/>
    </row>
    <row r="3" spans="1:187" x14ac:dyDescent="0.3">
      <c r="B3" s="179">
        <v>1050</v>
      </c>
      <c r="C3" s="61" t="s">
        <v>8</v>
      </c>
      <c r="D3" s="61">
        <v>105280</v>
      </c>
      <c r="E3" s="64"/>
      <c r="F3" s="61"/>
      <c r="G3" s="61">
        <v>119628</v>
      </c>
      <c r="H3" s="61">
        <v>119628</v>
      </c>
      <c r="I3" s="61"/>
      <c r="J3" s="61">
        <v>130854</v>
      </c>
      <c r="K3" s="61">
        <v>131591</v>
      </c>
      <c r="L3" s="61"/>
      <c r="M3" s="61">
        <v>0</v>
      </c>
      <c r="N3" s="61"/>
      <c r="O3" s="61"/>
      <c r="P3" s="134">
        <f>SUM(K3*0.05)+K3</f>
        <v>138170.54999999999</v>
      </c>
      <c r="Q3" s="61" t="s">
        <v>492</v>
      </c>
    </row>
    <row r="4" spans="1:187" x14ac:dyDescent="0.3">
      <c r="B4" s="179">
        <v>1150</v>
      </c>
      <c r="C4" s="61" t="s">
        <v>10</v>
      </c>
      <c r="D4" s="61">
        <v>678</v>
      </c>
      <c r="E4" s="64" t="s">
        <v>68</v>
      </c>
      <c r="F4" s="61"/>
      <c r="G4" s="61">
        <v>636.44000000000005</v>
      </c>
      <c r="H4" s="61">
        <v>520</v>
      </c>
      <c r="I4" s="61"/>
      <c r="J4" s="61">
        <v>700</v>
      </c>
      <c r="K4" s="61">
        <v>50</v>
      </c>
      <c r="L4" s="61"/>
      <c r="M4" s="61">
        <v>400</v>
      </c>
      <c r="N4" s="61"/>
      <c r="O4" s="61"/>
      <c r="P4" s="134">
        <v>700</v>
      </c>
      <c r="Q4" s="61" t="s">
        <v>463</v>
      </c>
    </row>
    <row r="5" spans="1:187" x14ac:dyDescent="0.3">
      <c r="B5" s="179">
        <v>1151</v>
      </c>
      <c r="C5" s="61" t="s">
        <v>11</v>
      </c>
      <c r="D5" s="61">
        <v>135</v>
      </c>
      <c r="E5" s="64"/>
      <c r="F5" s="61">
        <f>D5*0.1</f>
        <v>13.5</v>
      </c>
      <c r="G5" s="61">
        <f>D5+F5</f>
        <v>148.5</v>
      </c>
      <c r="H5" s="61">
        <v>0</v>
      </c>
      <c r="I5" s="61"/>
      <c r="J5" s="61">
        <v>150</v>
      </c>
      <c r="K5" s="61">
        <v>0</v>
      </c>
      <c r="L5" s="61"/>
      <c r="M5" s="61">
        <v>75</v>
      </c>
      <c r="N5" s="61"/>
      <c r="O5" s="61"/>
      <c r="P5" s="134">
        <v>75</v>
      </c>
      <c r="Q5" s="61" t="s">
        <v>502</v>
      </c>
    </row>
    <row r="6" spans="1:187" x14ac:dyDescent="0.3">
      <c r="B6" s="179">
        <v>1200</v>
      </c>
      <c r="C6" s="61" t="s">
        <v>12</v>
      </c>
      <c r="D6" s="61">
        <v>3000</v>
      </c>
      <c r="E6" s="64"/>
      <c r="F6" s="61">
        <f>D6*0.1</f>
        <v>300</v>
      </c>
      <c r="G6" s="61">
        <f>D6+F6</f>
        <v>3300</v>
      </c>
      <c r="H6" s="61">
        <v>3833</v>
      </c>
      <c r="I6" s="61"/>
      <c r="J6" s="61">
        <v>3300</v>
      </c>
      <c r="K6" s="61">
        <v>410</v>
      </c>
      <c r="L6" s="61"/>
      <c r="M6" s="61">
        <v>1000</v>
      </c>
      <c r="N6" s="61"/>
      <c r="O6" s="61"/>
      <c r="P6" s="134">
        <v>2000</v>
      </c>
      <c r="Q6" s="61" t="s">
        <v>464</v>
      </c>
    </row>
    <row r="7" spans="1:187" x14ac:dyDescent="0.3">
      <c r="B7" s="179">
        <v>1250</v>
      </c>
      <c r="C7" s="61" t="s">
        <v>13</v>
      </c>
      <c r="D7" s="61">
        <v>0</v>
      </c>
      <c r="E7" s="64"/>
      <c r="F7" s="61">
        <f>D7*0.1</f>
        <v>0</v>
      </c>
      <c r="G7" s="61">
        <v>50</v>
      </c>
      <c r="H7" s="61">
        <v>533</v>
      </c>
      <c r="I7" s="61"/>
      <c r="J7" s="61">
        <v>250</v>
      </c>
      <c r="K7" s="61">
        <v>110</v>
      </c>
      <c r="L7" s="61"/>
      <c r="M7" s="61">
        <v>250</v>
      </c>
      <c r="N7" s="61"/>
      <c r="O7" s="61"/>
      <c r="P7" s="134">
        <v>300</v>
      </c>
      <c r="Q7" s="61" t="s">
        <v>489</v>
      </c>
    </row>
    <row r="8" spans="1:187" x14ac:dyDescent="0.3">
      <c r="C8" s="61" t="s">
        <v>62</v>
      </c>
      <c r="D8" s="61">
        <v>50000</v>
      </c>
      <c r="E8" s="61"/>
      <c r="F8" s="61"/>
      <c r="G8" s="61"/>
      <c r="H8" s="61"/>
      <c r="I8" s="61"/>
      <c r="J8" s="61">
        <v>0</v>
      </c>
      <c r="K8" s="61">
        <v>0</v>
      </c>
      <c r="L8" s="61"/>
      <c r="M8" s="61"/>
      <c r="N8" s="61"/>
      <c r="O8" s="61"/>
      <c r="P8" s="134"/>
      <c r="Q8" s="61"/>
    </row>
    <row r="9" spans="1:187" s="174" customFormat="1" ht="15" thickBot="1" x14ac:dyDescent="0.35">
      <c r="A9" s="176"/>
      <c r="B9" s="180"/>
      <c r="C9" s="62" t="s">
        <v>51</v>
      </c>
      <c r="D9" s="62">
        <f>SUM(D2:D8)</f>
        <v>159093</v>
      </c>
      <c r="E9" s="131"/>
      <c r="F9" s="62"/>
      <c r="G9" s="171">
        <f>SUM(G3:G8)</f>
        <v>123762.94</v>
      </c>
      <c r="H9" s="171">
        <f>SUM(H3:H8)</f>
        <v>124514</v>
      </c>
      <c r="I9" s="62"/>
      <c r="J9" s="62">
        <f>SUM(J3:J8)</f>
        <v>135254</v>
      </c>
      <c r="K9" s="62">
        <f>SUM(K3:K8)</f>
        <v>132161</v>
      </c>
      <c r="L9" s="62"/>
      <c r="M9" s="62">
        <f>SUM(M1:M8)</f>
        <v>1725</v>
      </c>
      <c r="N9" s="61">
        <f>SUM(K9:M9)</f>
        <v>133886</v>
      </c>
      <c r="O9" s="62"/>
      <c r="P9" s="184">
        <f>SUM(P3:P8)</f>
        <v>141245.54999999999</v>
      </c>
      <c r="Q9" s="61"/>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c r="DR9" s="175"/>
      <c r="DS9" s="175"/>
      <c r="DT9" s="175"/>
      <c r="DU9" s="175"/>
      <c r="DV9" s="175"/>
      <c r="DW9" s="175"/>
      <c r="DX9" s="175"/>
      <c r="DY9" s="175"/>
      <c r="DZ9" s="175"/>
      <c r="EA9" s="175"/>
      <c r="EB9" s="175"/>
      <c r="EC9" s="175"/>
      <c r="ED9" s="175"/>
      <c r="EE9" s="175"/>
      <c r="EF9" s="175"/>
      <c r="EG9" s="175"/>
      <c r="EH9" s="175"/>
      <c r="EI9" s="175"/>
      <c r="EJ9" s="175"/>
      <c r="EK9" s="175"/>
      <c r="EL9" s="175"/>
      <c r="EM9" s="175"/>
      <c r="EN9" s="175"/>
      <c r="EO9" s="175"/>
      <c r="EP9" s="175"/>
      <c r="EQ9" s="175"/>
      <c r="ER9" s="175"/>
      <c r="ES9" s="175"/>
      <c r="ET9" s="175"/>
      <c r="EU9" s="175"/>
      <c r="EV9" s="175"/>
      <c r="EW9" s="175"/>
      <c r="EX9" s="175"/>
      <c r="EY9" s="175"/>
      <c r="EZ9" s="175"/>
      <c r="FA9" s="175"/>
      <c r="FB9" s="175"/>
      <c r="FC9" s="175"/>
      <c r="FD9" s="175"/>
      <c r="FE9" s="175"/>
      <c r="FF9" s="175"/>
      <c r="FG9" s="175"/>
      <c r="FH9" s="175"/>
      <c r="FI9" s="175"/>
      <c r="FJ9" s="175"/>
      <c r="FK9" s="175"/>
      <c r="FL9" s="175"/>
      <c r="FM9" s="175"/>
      <c r="FN9" s="175"/>
      <c r="FO9" s="175"/>
      <c r="FP9" s="175"/>
      <c r="FQ9" s="175"/>
      <c r="FR9" s="175"/>
      <c r="FS9" s="175"/>
      <c r="FT9" s="175"/>
      <c r="FU9" s="175"/>
      <c r="FV9" s="175"/>
      <c r="FW9" s="175"/>
      <c r="FX9" s="175"/>
      <c r="FY9" s="175"/>
      <c r="FZ9" s="175"/>
      <c r="GA9" s="175"/>
      <c r="GB9" s="175"/>
      <c r="GC9" s="175"/>
      <c r="GD9" s="175"/>
      <c r="GE9" s="175"/>
    </row>
    <row r="10" spans="1:187" x14ac:dyDescent="0.3">
      <c r="A10" s="176"/>
      <c r="B10" s="180"/>
      <c r="C10" s="62"/>
      <c r="D10" s="62"/>
      <c r="E10" s="131"/>
      <c r="F10" s="61"/>
      <c r="G10" s="61"/>
      <c r="H10" s="61"/>
      <c r="I10" s="61"/>
      <c r="J10" s="61"/>
      <c r="K10" s="61"/>
      <c r="L10" s="61"/>
      <c r="M10" s="61"/>
      <c r="N10" s="61"/>
      <c r="O10" s="61"/>
      <c r="P10" s="134"/>
      <c r="Q10" s="61"/>
    </row>
    <row r="11" spans="1:187" x14ac:dyDescent="0.3">
      <c r="A11" s="176" t="s">
        <v>15</v>
      </c>
      <c r="B11" s="179">
        <v>515</v>
      </c>
      <c r="C11" s="61" t="s">
        <v>16</v>
      </c>
      <c r="D11" s="61">
        <v>0</v>
      </c>
      <c r="E11" s="64"/>
      <c r="F11" s="61">
        <f>D11*0.1</f>
        <v>0</v>
      </c>
      <c r="G11" s="61">
        <f>D11+F11</f>
        <v>0</v>
      </c>
      <c r="H11" s="61"/>
      <c r="I11" s="61"/>
      <c r="J11" s="61"/>
      <c r="K11" s="61"/>
      <c r="L11" s="61"/>
      <c r="M11" s="61"/>
      <c r="N11" s="61"/>
      <c r="O11" s="61"/>
      <c r="P11" s="134"/>
      <c r="Q11" s="61"/>
    </row>
    <row r="12" spans="1:187" x14ac:dyDescent="0.3">
      <c r="B12" s="179">
        <v>4000</v>
      </c>
      <c r="C12" s="61" t="s">
        <v>17</v>
      </c>
      <c r="D12" s="61">
        <v>28800</v>
      </c>
      <c r="E12" s="64" t="s">
        <v>53</v>
      </c>
      <c r="F12" s="61"/>
      <c r="G12" s="61">
        <v>38856</v>
      </c>
      <c r="H12" s="61">
        <v>23210</v>
      </c>
      <c r="I12" s="61"/>
      <c r="J12" s="61">
        <v>56753.04</v>
      </c>
      <c r="K12" s="61">
        <v>24599.360000000001</v>
      </c>
      <c r="L12" s="61"/>
      <c r="M12" s="61">
        <v>25500</v>
      </c>
      <c r="N12" s="61">
        <f>SUM(J12)-(K12+M12)</f>
        <v>6653.68</v>
      </c>
      <c r="O12" s="61"/>
      <c r="P12" s="134">
        <f>'Assumptions '!B30</f>
        <v>54626</v>
      </c>
      <c r="Q12" s="61" t="s">
        <v>452</v>
      </c>
    </row>
    <row r="13" spans="1:187" x14ac:dyDescent="0.3">
      <c r="B13" s="179">
        <v>4005</v>
      </c>
      <c r="C13" s="61" t="s">
        <v>453</v>
      </c>
      <c r="D13" s="61">
        <v>3530</v>
      </c>
      <c r="E13" s="64"/>
      <c r="F13" s="61"/>
      <c r="G13" s="61">
        <v>4413</v>
      </c>
      <c r="H13" s="61">
        <v>621.82000000000005</v>
      </c>
      <c r="I13" s="61"/>
      <c r="J13" s="61">
        <v>3998</v>
      </c>
      <c r="K13" s="61">
        <v>0</v>
      </c>
      <c r="L13" s="61"/>
      <c r="M13" s="61">
        <v>2690</v>
      </c>
      <c r="N13" s="61">
        <f t="shared" ref="N13:N52" si="0">SUM(J13)-(K13+M13)</f>
        <v>1308</v>
      </c>
      <c r="O13" s="61"/>
      <c r="P13" s="192">
        <f>'Assumptions '!E30</f>
        <v>5943</v>
      </c>
      <c r="Q13" s="61" t="s">
        <v>471</v>
      </c>
    </row>
    <row r="14" spans="1:187" x14ac:dyDescent="0.3">
      <c r="B14" s="179">
        <v>4010</v>
      </c>
      <c r="C14" s="61" t="s">
        <v>469</v>
      </c>
      <c r="D14" s="61">
        <v>8244</v>
      </c>
      <c r="E14" s="64"/>
      <c r="F14" s="61"/>
      <c r="G14" s="61">
        <v>10568.83</v>
      </c>
      <c r="H14" s="61">
        <v>6875.51</v>
      </c>
      <c r="I14" s="61"/>
      <c r="J14" s="61">
        <v>9700</v>
      </c>
      <c r="K14" s="61">
        <v>5337</v>
      </c>
      <c r="L14" s="61"/>
      <c r="M14" s="61">
        <v>5860</v>
      </c>
      <c r="N14" s="61">
        <f t="shared" si="0"/>
        <v>-1497</v>
      </c>
      <c r="O14" s="61"/>
      <c r="P14" s="134">
        <v>11854</v>
      </c>
      <c r="Q14" s="61" t="s">
        <v>454</v>
      </c>
    </row>
    <row r="15" spans="1:187" x14ac:dyDescent="0.3">
      <c r="B15" s="179">
        <v>4015</v>
      </c>
      <c r="C15" s="61" t="s">
        <v>437</v>
      </c>
      <c r="D15" s="61">
        <v>1014</v>
      </c>
      <c r="E15" s="64"/>
      <c r="F15" s="61">
        <f>D15*0.1</f>
        <v>101.4</v>
      </c>
      <c r="G15" s="61">
        <f t="shared" ref="G15:G22" si="1">D15+F15</f>
        <v>1115.4000000000001</v>
      </c>
      <c r="H15" s="61">
        <v>1692.84</v>
      </c>
      <c r="I15" s="61"/>
      <c r="J15" s="61">
        <v>1185</v>
      </c>
      <c r="K15" s="61">
        <v>1008</v>
      </c>
      <c r="L15" s="61"/>
      <c r="M15" s="61">
        <v>1008</v>
      </c>
      <c r="N15" s="61">
        <f t="shared" si="0"/>
        <v>-831</v>
      </c>
      <c r="O15" s="61"/>
      <c r="P15" s="134">
        <v>2300</v>
      </c>
      <c r="Q15" s="61" t="s">
        <v>406</v>
      </c>
    </row>
    <row r="16" spans="1:187" x14ac:dyDescent="0.3">
      <c r="B16" s="179">
        <v>4016</v>
      </c>
      <c r="C16" s="61" t="s">
        <v>495</v>
      </c>
      <c r="D16" s="61">
        <v>100</v>
      </c>
      <c r="E16" s="64"/>
      <c r="F16" s="61">
        <f>D16*0.1</f>
        <v>10</v>
      </c>
      <c r="G16" s="61">
        <f t="shared" si="1"/>
        <v>110</v>
      </c>
      <c r="H16" s="61">
        <v>0</v>
      </c>
      <c r="I16" s="61"/>
      <c r="J16" s="61">
        <v>110</v>
      </c>
      <c r="K16" s="61">
        <v>0</v>
      </c>
      <c r="L16" s="61"/>
      <c r="M16" s="61">
        <v>100</v>
      </c>
      <c r="N16" s="61">
        <f t="shared" si="0"/>
        <v>10</v>
      </c>
      <c r="O16" s="61"/>
      <c r="P16" s="134">
        <v>100</v>
      </c>
      <c r="Q16" s="61" t="s">
        <v>460</v>
      </c>
    </row>
    <row r="17" spans="2:17" x14ac:dyDescent="0.3">
      <c r="B17" s="179">
        <v>4017</v>
      </c>
      <c r="C17" s="61" t="s">
        <v>21</v>
      </c>
      <c r="D17" s="61">
        <v>500</v>
      </c>
      <c r="E17" s="64"/>
      <c r="F17" s="61">
        <f>D17*0.1</f>
        <v>50</v>
      </c>
      <c r="G17" s="61">
        <f t="shared" si="1"/>
        <v>550</v>
      </c>
      <c r="H17" s="61">
        <v>1316</v>
      </c>
      <c r="I17" s="61"/>
      <c r="J17" s="61">
        <v>700</v>
      </c>
      <c r="K17" s="61">
        <v>192</v>
      </c>
      <c r="L17" s="61"/>
      <c r="M17" s="61">
        <v>50</v>
      </c>
      <c r="N17" s="61">
        <f t="shared" si="0"/>
        <v>458</v>
      </c>
      <c r="O17" s="61"/>
      <c r="P17" s="134">
        <f>'Assumptions '!B37</f>
        <v>650</v>
      </c>
      <c r="Q17" s="61" t="s">
        <v>455</v>
      </c>
    </row>
    <row r="18" spans="2:17" x14ac:dyDescent="0.3">
      <c r="B18" s="179">
        <v>4018</v>
      </c>
      <c r="C18" s="61" t="s">
        <v>496</v>
      </c>
      <c r="D18" s="61">
        <v>350</v>
      </c>
      <c r="E18" s="64"/>
      <c r="F18" s="61">
        <f>D18*0.1</f>
        <v>35</v>
      </c>
      <c r="G18" s="61">
        <f t="shared" si="1"/>
        <v>385</v>
      </c>
      <c r="H18" s="61">
        <v>0</v>
      </c>
      <c r="I18" s="61"/>
      <c r="J18" s="61">
        <v>100</v>
      </c>
      <c r="K18" s="61">
        <v>0</v>
      </c>
      <c r="L18" s="61"/>
      <c r="M18" s="61">
        <v>15</v>
      </c>
      <c r="N18" s="61">
        <f t="shared" si="0"/>
        <v>85</v>
      </c>
      <c r="O18" s="61"/>
      <c r="P18" s="134">
        <v>25</v>
      </c>
      <c r="Q18" s="61" t="s">
        <v>404</v>
      </c>
    </row>
    <row r="19" spans="2:17" x14ac:dyDescent="0.3">
      <c r="B19" s="179">
        <v>4020</v>
      </c>
      <c r="C19" s="61" t="s">
        <v>23</v>
      </c>
      <c r="D19" s="61">
        <v>75</v>
      </c>
      <c r="E19" s="64"/>
      <c r="F19" s="61">
        <v>0</v>
      </c>
      <c r="G19" s="61">
        <f t="shared" si="1"/>
        <v>75</v>
      </c>
      <c r="H19" s="61">
        <v>0</v>
      </c>
      <c r="I19" s="61"/>
      <c r="J19" s="61">
        <v>75</v>
      </c>
      <c r="K19" s="61">
        <v>0</v>
      </c>
      <c r="L19" s="61"/>
      <c r="M19" s="61">
        <v>0</v>
      </c>
      <c r="N19" s="61">
        <f t="shared" si="0"/>
        <v>75</v>
      </c>
      <c r="O19" s="61"/>
      <c r="P19" s="134">
        <v>0</v>
      </c>
      <c r="Q19" s="61"/>
    </row>
    <row r="20" spans="2:17" x14ac:dyDescent="0.3">
      <c r="B20" s="179" t="s">
        <v>407</v>
      </c>
      <c r="C20" s="61" t="s">
        <v>403</v>
      </c>
      <c r="D20" s="61"/>
      <c r="E20" s="64"/>
      <c r="F20" s="61"/>
      <c r="G20" s="61"/>
      <c r="H20" s="61"/>
      <c r="I20" s="61"/>
      <c r="J20" s="61"/>
      <c r="K20" s="61"/>
      <c r="L20" s="61"/>
      <c r="M20" s="61">
        <v>700</v>
      </c>
      <c r="N20" s="61">
        <f t="shared" si="0"/>
        <v>-700</v>
      </c>
      <c r="O20" s="61"/>
      <c r="P20" s="134">
        <v>2500</v>
      </c>
      <c r="Q20" s="61" t="s">
        <v>498</v>
      </c>
    </row>
    <row r="21" spans="2:17" x14ac:dyDescent="0.3">
      <c r="B21" s="179">
        <v>4022</v>
      </c>
      <c r="C21" s="61" t="s">
        <v>497</v>
      </c>
      <c r="D21" s="61">
        <v>700</v>
      </c>
      <c r="E21" s="64" t="s">
        <v>54</v>
      </c>
      <c r="F21" s="61"/>
      <c r="G21" s="61">
        <f t="shared" si="1"/>
        <v>700</v>
      </c>
      <c r="H21" s="61">
        <v>0</v>
      </c>
      <c r="I21" s="61"/>
      <c r="J21" s="61">
        <v>200</v>
      </c>
      <c r="K21" s="61">
        <v>2699.75</v>
      </c>
      <c r="L21" s="61"/>
      <c r="M21" s="61">
        <v>1800</v>
      </c>
      <c r="N21" s="61">
        <f t="shared" si="0"/>
        <v>-4299.75</v>
      </c>
      <c r="O21" s="61"/>
      <c r="P21" s="134">
        <v>350</v>
      </c>
      <c r="Q21" s="61" t="s">
        <v>408</v>
      </c>
    </row>
    <row r="22" spans="2:17" x14ac:dyDescent="0.3">
      <c r="B22" s="179">
        <v>4023</v>
      </c>
      <c r="C22" s="61" t="s">
        <v>25</v>
      </c>
      <c r="D22" s="61">
        <v>35</v>
      </c>
      <c r="E22" s="64"/>
      <c r="F22" s="61">
        <f>D22*0.1</f>
        <v>3.5</v>
      </c>
      <c r="G22" s="61">
        <f t="shared" si="1"/>
        <v>38.5</v>
      </c>
      <c r="H22" s="61">
        <v>0</v>
      </c>
      <c r="I22" s="61"/>
      <c r="J22" s="61">
        <v>40</v>
      </c>
      <c r="K22" s="61">
        <v>11.94</v>
      </c>
      <c r="L22" s="61"/>
      <c r="M22" s="61">
        <v>127</v>
      </c>
      <c r="N22" s="61">
        <f t="shared" si="0"/>
        <v>-98.94</v>
      </c>
      <c r="O22" s="61"/>
      <c r="P22" s="134">
        <v>0</v>
      </c>
      <c r="Q22" s="61" t="s">
        <v>490</v>
      </c>
    </row>
    <row r="23" spans="2:17" x14ac:dyDescent="0.3">
      <c r="B23" s="179">
        <v>4030</v>
      </c>
      <c r="C23" s="61" t="s">
        <v>26</v>
      </c>
      <c r="D23" s="61">
        <v>500</v>
      </c>
      <c r="E23" s="64" t="s">
        <v>69</v>
      </c>
      <c r="F23" s="61"/>
      <c r="G23" s="61">
        <v>450</v>
      </c>
      <c r="H23" s="61">
        <v>231</v>
      </c>
      <c r="I23" s="61"/>
      <c r="J23" s="61">
        <v>480</v>
      </c>
      <c r="K23" s="61">
        <v>195</v>
      </c>
      <c r="L23" s="61"/>
      <c r="M23" s="61">
        <v>200</v>
      </c>
      <c r="N23" s="61">
        <f t="shared" si="0"/>
        <v>85</v>
      </c>
      <c r="O23" s="61"/>
      <c r="P23" s="134">
        <v>450</v>
      </c>
      <c r="Q23" s="61" t="s">
        <v>402</v>
      </c>
    </row>
    <row r="24" spans="2:17" x14ac:dyDescent="0.3">
      <c r="B24" s="179">
        <v>4035</v>
      </c>
      <c r="C24" s="61" t="s">
        <v>27</v>
      </c>
      <c r="D24" s="61">
        <v>785</v>
      </c>
      <c r="E24" s="64"/>
      <c r="F24" s="61"/>
      <c r="G24" s="61">
        <f>D24+F24</f>
        <v>785</v>
      </c>
      <c r="H24" s="61">
        <v>230</v>
      </c>
      <c r="I24" s="61"/>
      <c r="J24" s="61">
        <v>900</v>
      </c>
      <c r="K24" s="61">
        <v>526.86</v>
      </c>
      <c r="L24" s="61"/>
      <c r="M24" s="61">
        <v>200</v>
      </c>
      <c r="N24" s="61">
        <f t="shared" si="0"/>
        <v>173.14</v>
      </c>
      <c r="O24" s="61"/>
      <c r="P24" s="134">
        <v>600</v>
      </c>
      <c r="Q24" s="61" t="s">
        <v>409</v>
      </c>
    </row>
    <row r="25" spans="2:17" x14ac:dyDescent="0.3">
      <c r="B25" s="179">
        <v>4040</v>
      </c>
      <c r="C25" s="61" t="s">
        <v>28</v>
      </c>
      <c r="D25" s="61">
        <v>1450</v>
      </c>
      <c r="E25" s="64"/>
      <c r="F25" s="61">
        <f>D25*0.1</f>
        <v>145</v>
      </c>
      <c r="G25" s="61">
        <f>D25+F25</f>
        <v>1595</v>
      </c>
      <c r="H25" s="61">
        <v>1498.91</v>
      </c>
      <c r="I25" s="61"/>
      <c r="J25" s="61">
        <v>1700</v>
      </c>
      <c r="K25" s="61">
        <v>1594.23</v>
      </c>
      <c r="L25" s="61"/>
      <c r="M25" s="61">
        <v>0</v>
      </c>
      <c r="N25" s="61">
        <f t="shared" si="0"/>
        <v>105.76999999999998</v>
      </c>
      <c r="O25" s="61"/>
      <c r="P25" s="134">
        <v>1800</v>
      </c>
      <c r="Q25" s="61" t="s">
        <v>410</v>
      </c>
    </row>
    <row r="26" spans="2:17" x14ac:dyDescent="0.3">
      <c r="B26" s="179">
        <v>4045</v>
      </c>
      <c r="C26" s="61" t="s">
        <v>29</v>
      </c>
      <c r="D26" s="61">
        <v>500</v>
      </c>
      <c r="E26" s="64"/>
      <c r="F26" s="61"/>
      <c r="G26" s="61">
        <v>600</v>
      </c>
      <c r="H26" s="61">
        <v>0</v>
      </c>
      <c r="I26" s="61"/>
      <c r="J26" s="61">
        <v>600</v>
      </c>
      <c r="K26" s="61">
        <v>330</v>
      </c>
      <c r="L26" s="61"/>
      <c r="M26" s="61">
        <v>350</v>
      </c>
      <c r="N26" s="61">
        <f t="shared" si="0"/>
        <v>-80</v>
      </c>
      <c r="O26" s="61"/>
      <c r="P26" s="134">
        <v>600</v>
      </c>
      <c r="Q26" s="61" t="s">
        <v>491</v>
      </c>
    </row>
    <row r="27" spans="2:17" ht="28.8" x14ac:dyDescent="0.3">
      <c r="B27" s="179">
        <v>4050</v>
      </c>
      <c r="C27" s="61" t="s">
        <v>30</v>
      </c>
      <c r="D27" s="61">
        <v>600</v>
      </c>
      <c r="E27" s="64" t="s">
        <v>55</v>
      </c>
      <c r="F27" s="61"/>
      <c r="G27" s="61">
        <v>800</v>
      </c>
      <c r="H27" s="61">
        <v>744</v>
      </c>
      <c r="I27" s="61"/>
      <c r="J27" s="61">
        <v>850</v>
      </c>
      <c r="K27" s="61">
        <v>750</v>
      </c>
      <c r="L27" s="61"/>
      <c r="M27" s="61">
        <v>0</v>
      </c>
      <c r="N27" s="61">
        <f t="shared" si="0"/>
        <v>100</v>
      </c>
      <c r="O27" s="61"/>
      <c r="P27" s="134">
        <v>825</v>
      </c>
      <c r="Q27" s="61" t="s">
        <v>401</v>
      </c>
    </row>
    <row r="28" spans="2:17" x14ac:dyDescent="0.3">
      <c r="B28" s="179">
        <v>4051</v>
      </c>
      <c r="C28" s="61" t="s">
        <v>31</v>
      </c>
      <c r="D28" s="61">
        <v>200</v>
      </c>
      <c r="E28" s="64"/>
      <c r="F28" s="61"/>
      <c r="G28" s="61">
        <f>D28+F28</f>
        <v>200</v>
      </c>
      <c r="H28" s="61">
        <v>200</v>
      </c>
      <c r="I28" s="61"/>
      <c r="J28" s="61">
        <v>0</v>
      </c>
      <c r="K28" s="61">
        <v>0</v>
      </c>
      <c r="L28" s="61"/>
      <c r="M28" s="61"/>
      <c r="N28" s="61"/>
      <c r="O28" s="61"/>
      <c r="P28" s="134">
        <v>200</v>
      </c>
      <c r="Q28" s="61" t="s">
        <v>397</v>
      </c>
    </row>
    <row r="29" spans="2:17" x14ac:dyDescent="0.3">
      <c r="B29" s="179">
        <v>4055</v>
      </c>
      <c r="C29" s="61" t="s">
        <v>32</v>
      </c>
      <c r="D29" s="61">
        <v>18000</v>
      </c>
      <c r="E29" s="64"/>
      <c r="F29" s="61"/>
      <c r="G29" s="61">
        <v>12000</v>
      </c>
      <c r="H29" s="61">
        <v>39766</v>
      </c>
      <c r="I29" s="61"/>
      <c r="J29" s="175"/>
      <c r="K29" s="61">
        <v>8727.2900000000009</v>
      </c>
      <c r="L29" s="61"/>
      <c r="M29" s="61">
        <v>3000</v>
      </c>
      <c r="N29" s="61">
        <f t="shared" si="0"/>
        <v>-11727.29</v>
      </c>
      <c r="O29" s="61"/>
      <c r="P29" s="134">
        <v>1000</v>
      </c>
      <c r="Q29" s="61" t="s">
        <v>397</v>
      </c>
    </row>
    <row r="30" spans="2:17" x14ac:dyDescent="0.3">
      <c r="B30" s="179">
        <v>4058</v>
      </c>
      <c r="C30" s="61" t="s">
        <v>33</v>
      </c>
      <c r="D30" s="61">
        <v>100</v>
      </c>
      <c r="E30" s="64"/>
      <c r="F30" s="61">
        <f>D30*0.1</f>
        <v>10</v>
      </c>
      <c r="G30" s="61">
        <f>D30+F30</f>
        <v>110</v>
      </c>
      <c r="H30" s="61">
        <v>103.5</v>
      </c>
      <c r="I30" s="61"/>
      <c r="J30" s="61">
        <v>100</v>
      </c>
      <c r="K30" s="61">
        <v>56.85</v>
      </c>
      <c r="L30" s="61"/>
      <c r="M30" s="61">
        <v>60</v>
      </c>
      <c r="N30" s="61">
        <f t="shared" si="0"/>
        <v>-16.849999999999994</v>
      </c>
      <c r="O30" s="61"/>
      <c r="P30" s="134">
        <v>100</v>
      </c>
      <c r="Q30" s="61" t="s">
        <v>411</v>
      </c>
    </row>
    <row r="31" spans="2:17" x14ac:dyDescent="0.3">
      <c r="B31" s="179">
        <v>4060</v>
      </c>
      <c r="C31" s="61" t="s">
        <v>34</v>
      </c>
      <c r="D31" s="61">
        <v>0</v>
      </c>
      <c r="E31" s="64" t="s">
        <v>58</v>
      </c>
      <c r="F31" s="61"/>
      <c r="G31" s="61">
        <v>50</v>
      </c>
      <c r="H31" s="61">
        <v>654.74</v>
      </c>
      <c r="I31" s="61"/>
      <c r="J31" s="61">
        <v>50</v>
      </c>
      <c r="K31" s="61">
        <v>47.4</v>
      </c>
      <c r="L31" s="61"/>
      <c r="M31" s="61">
        <v>0</v>
      </c>
      <c r="N31" s="61">
        <f t="shared" si="0"/>
        <v>2.6000000000000014</v>
      </c>
      <c r="O31" s="61"/>
      <c r="P31" s="134">
        <v>100</v>
      </c>
      <c r="Q31" s="61"/>
    </row>
    <row r="32" spans="2:17" ht="22.95" customHeight="1" x14ac:dyDescent="0.3">
      <c r="B32" s="179">
        <v>4120</v>
      </c>
      <c r="C32" s="61" t="s">
        <v>35</v>
      </c>
      <c r="D32" s="61">
        <v>12000</v>
      </c>
      <c r="E32" s="132" t="s">
        <v>59</v>
      </c>
      <c r="F32" s="61"/>
      <c r="G32" s="61">
        <v>16000</v>
      </c>
      <c r="H32" s="61">
        <v>14722</v>
      </c>
      <c r="I32" s="61"/>
      <c r="J32" s="61">
        <v>2000</v>
      </c>
      <c r="K32" s="61">
        <v>2200</v>
      </c>
      <c r="L32" s="61"/>
      <c r="M32" s="61">
        <v>12250</v>
      </c>
      <c r="N32" s="61">
        <f t="shared" si="0"/>
        <v>-12450</v>
      </c>
      <c r="O32" s="61"/>
      <c r="P32" s="134">
        <v>2000</v>
      </c>
      <c r="Q32" s="61" t="s">
        <v>501</v>
      </c>
    </row>
    <row r="33" spans="2:17" ht="22.95" customHeight="1" x14ac:dyDescent="0.3">
      <c r="C33" s="61"/>
      <c r="D33" s="61"/>
      <c r="E33" s="132"/>
      <c r="F33" s="61"/>
      <c r="G33" s="61"/>
      <c r="H33" s="61"/>
      <c r="I33" s="61"/>
      <c r="J33" s="61"/>
      <c r="K33" s="61"/>
      <c r="L33" s="61"/>
      <c r="M33" s="61"/>
      <c r="N33" s="61"/>
      <c r="O33" s="61"/>
      <c r="P33" s="134">
        <v>600</v>
      </c>
      <c r="Q33" s="61" t="s">
        <v>499</v>
      </c>
    </row>
    <row r="34" spans="2:17" x14ac:dyDescent="0.3">
      <c r="C34" s="61"/>
      <c r="D34" s="61"/>
      <c r="E34" s="132"/>
      <c r="F34" s="61"/>
      <c r="G34" s="61"/>
      <c r="H34" s="61"/>
      <c r="I34" s="61"/>
      <c r="J34" s="61">
        <v>4000</v>
      </c>
      <c r="K34" s="61"/>
      <c r="L34" s="61"/>
      <c r="M34" s="61"/>
      <c r="N34" s="61">
        <f>SUM(J34)-(K34+M34)</f>
        <v>4000</v>
      </c>
      <c r="O34" s="61"/>
      <c r="P34" s="134">
        <v>1000</v>
      </c>
      <c r="Q34" s="181" t="s">
        <v>162</v>
      </c>
    </row>
    <row r="35" spans="2:17" x14ac:dyDescent="0.3">
      <c r="C35" s="61"/>
      <c r="D35" s="61"/>
      <c r="E35" s="132"/>
      <c r="F35" s="61"/>
      <c r="G35" s="61"/>
      <c r="H35" s="61"/>
      <c r="I35" s="61"/>
      <c r="J35" s="61">
        <v>4000</v>
      </c>
      <c r="K35" s="61"/>
      <c r="L35" s="61"/>
      <c r="M35" s="61"/>
      <c r="N35" s="61">
        <f t="shared" si="0"/>
        <v>4000</v>
      </c>
      <c r="O35" s="61"/>
      <c r="P35" s="134">
        <v>4000</v>
      </c>
      <c r="Q35" s="181" t="s">
        <v>163</v>
      </c>
    </row>
    <row r="36" spans="2:17" x14ac:dyDescent="0.3">
      <c r="C36" s="61"/>
      <c r="D36" s="61"/>
      <c r="E36" s="132"/>
      <c r="F36" s="61"/>
      <c r="G36" s="61"/>
      <c r="H36" s="61"/>
      <c r="I36" s="61"/>
      <c r="J36" s="61">
        <v>2250</v>
      </c>
      <c r="K36" s="61"/>
      <c r="L36" s="61"/>
      <c r="M36" s="61">
        <v>2250</v>
      </c>
      <c r="N36" s="61">
        <f t="shared" si="0"/>
        <v>0</v>
      </c>
      <c r="O36" s="61"/>
      <c r="P36" s="134">
        <v>0</v>
      </c>
      <c r="Q36" s="181" t="s">
        <v>500</v>
      </c>
    </row>
    <row r="37" spans="2:17" x14ac:dyDescent="0.3">
      <c r="B37" s="179">
        <v>4200</v>
      </c>
      <c r="C37" s="61" t="s">
        <v>36</v>
      </c>
      <c r="D37" s="61">
        <v>110</v>
      </c>
      <c r="E37" s="64"/>
      <c r="F37" s="61">
        <f>D37*0.1</f>
        <v>11</v>
      </c>
      <c r="G37" s="61">
        <f>D37+F37</f>
        <v>121</v>
      </c>
      <c r="H37" s="61">
        <v>79.83</v>
      </c>
      <c r="I37" s="61"/>
      <c r="J37" s="61">
        <v>130</v>
      </c>
      <c r="K37" s="61">
        <v>42.56</v>
      </c>
      <c r="L37" s="61"/>
      <c r="M37" s="61">
        <v>50</v>
      </c>
      <c r="N37" s="61">
        <f t="shared" si="0"/>
        <v>37.44</v>
      </c>
      <c r="O37" s="61"/>
      <c r="P37" s="134">
        <v>180</v>
      </c>
      <c r="Q37" s="61" t="s">
        <v>102</v>
      </c>
    </row>
    <row r="38" spans="2:17" x14ac:dyDescent="0.3">
      <c r="B38" s="179">
        <v>4450</v>
      </c>
      <c r="C38" s="61" t="s">
        <v>396</v>
      </c>
      <c r="D38" s="61"/>
      <c r="E38" s="64"/>
      <c r="F38" s="61"/>
      <c r="G38" s="61"/>
      <c r="H38" s="61">
        <v>0</v>
      </c>
      <c r="I38" s="61"/>
      <c r="J38" s="61">
        <v>0</v>
      </c>
      <c r="K38" s="61">
        <v>895</v>
      </c>
      <c r="L38" s="61"/>
      <c r="M38" s="61">
        <v>0</v>
      </c>
      <c r="N38" s="61">
        <f t="shared" si="0"/>
        <v>-895</v>
      </c>
      <c r="O38" s="61"/>
      <c r="P38" s="134">
        <v>500</v>
      </c>
      <c r="Q38" s="61" t="s">
        <v>462</v>
      </c>
    </row>
    <row r="39" spans="2:17" x14ac:dyDescent="0.3">
      <c r="B39" s="179">
        <v>4205</v>
      </c>
      <c r="C39" s="61" t="s">
        <v>37</v>
      </c>
      <c r="D39" s="61">
        <v>7500</v>
      </c>
      <c r="E39" s="64"/>
      <c r="F39" s="61">
        <f>D39*0.1</f>
        <v>750</v>
      </c>
      <c r="G39" s="61">
        <f>D39+F39</f>
        <v>8250</v>
      </c>
      <c r="H39" s="61">
        <v>7767.3</v>
      </c>
      <c r="I39" s="61"/>
      <c r="J39" s="61">
        <v>8250</v>
      </c>
      <c r="K39" s="61">
        <v>4211.6499999999996</v>
      </c>
      <c r="L39" s="61"/>
      <c r="M39" s="61">
        <v>1500</v>
      </c>
      <c r="N39" s="61">
        <f t="shared" si="0"/>
        <v>2538.3500000000004</v>
      </c>
      <c r="O39" s="61"/>
      <c r="P39" s="134">
        <v>7000</v>
      </c>
      <c r="Q39" s="61" t="s">
        <v>485</v>
      </c>
    </row>
    <row r="40" spans="2:17" x14ac:dyDescent="0.3">
      <c r="B40" s="179">
        <v>4210</v>
      </c>
      <c r="C40" s="61" t="s">
        <v>38</v>
      </c>
      <c r="D40" s="61">
        <v>7000</v>
      </c>
      <c r="E40" s="64"/>
      <c r="F40" s="61">
        <f>D40*0.1</f>
        <v>700</v>
      </c>
      <c r="G40" s="61">
        <f>D40+F40</f>
        <v>7700</v>
      </c>
      <c r="H40" s="61">
        <v>5957</v>
      </c>
      <c r="I40" s="61"/>
      <c r="J40" s="175"/>
      <c r="K40" s="61">
        <v>4095.75</v>
      </c>
      <c r="L40" s="61"/>
      <c r="M40" s="61">
        <v>2358</v>
      </c>
      <c r="N40" s="61">
        <f t="shared" si="0"/>
        <v>-6453.75</v>
      </c>
      <c r="O40" s="61"/>
      <c r="P40" s="134">
        <v>7000</v>
      </c>
      <c r="Q40" s="61" t="s">
        <v>486</v>
      </c>
    </row>
    <row r="41" spans="2:17" x14ac:dyDescent="0.3">
      <c r="B41" s="179">
        <v>4212</v>
      </c>
      <c r="C41" s="61" t="s">
        <v>39</v>
      </c>
      <c r="D41" s="61">
        <v>500</v>
      </c>
      <c r="E41" s="64"/>
      <c r="F41" s="61">
        <f>D41*0.1</f>
        <v>50</v>
      </c>
      <c r="G41" s="61">
        <f>D41+F41</f>
        <v>550</v>
      </c>
      <c r="H41" s="61">
        <v>402</v>
      </c>
      <c r="I41" s="61"/>
      <c r="J41" s="61">
        <v>550</v>
      </c>
      <c r="K41" s="61">
        <v>0</v>
      </c>
      <c r="L41" s="61"/>
      <c r="M41" s="61">
        <v>150</v>
      </c>
      <c r="N41" s="61">
        <f t="shared" si="0"/>
        <v>400</v>
      </c>
      <c r="O41" s="61"/>
      <c r="P41" s="134">
        <v>400</v>
      </c>
      <c r="Q41" s="61"/>
    </row>
    <row r="42" spans="2:17" x14ac:dyDescent="0.3">
      <c r="B42" s="179">
        <v>4213</v>
      </c>
      <c r="C42" s="61" t="s">
        <v>12</v>
      </c>
      <c r="D42" s="61">
        <v>3000</v>
      </c>
      <c r="E42" s="64"/>
      <c r="F42" s="61"/>
      <c r="G42" s="61">
        <v>3000</v>
      </c>
      <c r="H42" s="61">
        <v>702</v>
      </c>
      <c r="I42" s="61"/>
      <c r="J42" s="61">
        <v>1478</v>
      </c>
      <c r="K42" s="61">
        <v>0</v>
      </c>
      <c r="L42" s="61"/>
      <c r="M42" s="61">
        <v>400</v>
      </c>
      <c r="N42" s="61">
        <f t="shared" si="0"/>
        <v>1078</v>
      </c>
      <c r="O42" s="61"/>
      <c r="P42" s="134">
        <v>500</v>
      </c>
      <c r="Q42" s="61"/>
    </row>
    <row r="43" spans="2:17" x14ac:dyDescent="0.3">
      <c r="B43" s="179">
        <v>4214</v>
      </c>
      <c r="C43" s="61" t="s">
        <v>40</v>
      </c>
      <c r="D43" s="61">
        <v>100</v>
      </c>
      <c r="E43" s="64" t="s">
        <v>57</v>
      </c>
      <c r="F43" s="61"/>
      <c r="G43" s="61">
        <v>100</v>
      </c>
      <c r="H43" s="61">
        <v>0</v>
      </c>
      <c r="I43" s="61"/>
      <c r="J43" s="61">
        <v>100</v>
      </c>
      <c r="K43" s="61"/>
      <c r="L43" s="61"/>
      <c r="M43" s="61">
        <v>0</v>
      </c>
      <c r="N43" s="61">
        <f t="shared" si="0"/>
        <v>100</v>
      </c>
      <c r="O43" s="61"/>
      <c r="P43" s="134">
        <v>50</v>
      </c>
      <c r="Q43" s="61" t="s">
        <v>104</v>
      </c>
    </row>
    <row r="44" spans="2:17" x14ac:dyDescent="0.3">
      <c r="B44" s="179">
        <v>4250</v>
      </c>
      <c r="C44" s="61" t="s">
        <v>42</v>
      </c>
      <c r="D44" s="61">
        <v>400</v>
      </c>
      <c r="E44" s="64"/>
      <c r="F44" s="61">
        <f>D44*0.1</f>
        <v>40</v>
      </c>
      <c r="G44" s="61">
        <f>D44+F44</f>
        <v>440</v>
      </c>
      <c r="H44" s="61">
        <v>188.5</v>
      </c>
      <c r="I44" s="61"/>
      <c r="J44" s="61">
        <v>440</v>
      </c>
      <c r="K44" s="61">
        <v>200</v>
      </c>
      <c r="L44" s="61"/>
      <c r="M44" s="61">
        <v>0</v>
      </c>
      <c r="N44" s="61">
        <f t="shared" si="0"/>
        <v>240</v>
      </c>
      <c r="O44" s="61"/>
      <c r="P44" s="134">
        <v>220</v>
      </c>
      <c r="Q44" s="61" t="s">
        <v>400</v>
      </c>
    </row>
    <row r="45" spans="2:17" ht="28.8" x14ac:dyDescent="0.3">
      <c r="B45" s="179">
        <v>4255</v>
      </c>
      <c r="C45" s="61" t="s">
        <v>43</v>
      </c>
      <c r="D45" s="61">
        <v>0</v>
      </c>
      <c r="E45" s="132" t="s">
        <v>60</v>
      </c>
      <c r="F45" s="61">
        <f>D45*0.1</f>
        <v>0</v>
      </c>
      <c r="G45" s="61">
        <v>500</v>
      </c>
      <c r="H45" s="61">
        <v>0</v>
      </c>
      <c r="I45" s="61"/>
      <c r="J45" s="61">
        <v>500</v>
      </c>
      <c r="K45" s="61">
        <v>0</v>
      </c>
      <c r="L45" s="61"/>
      <c r="M45" s="61">
        <v>0</v>
      </c>
      <c r="N45" s="61">
        <f t="shared" si="0"/>
        <v>500</v>
      </c>
      <c r="O45" s="61"/>
      <c r="P45" s="134">
        <v>200</v>
      </c>
      <c r="Q45" s="61" t="s">
        <v>395</v>
      </c>
    </row>
    <row r="46" spans="2:17" ht="28.8" x14ac:dyDescent="0.3">
      <c r="B46" s="179">
        <v>4400</v>
      </c>
      <c r="C46" s="61" t="s">
        <v>44</v>
      </c>
      <c r="D46" s="61">
        <v>0</v>
      </c>
      <c r="E46" s="64" t="s">
        <v>61</v>
      </c>
      <c r="F46" s="61">
        <f>D46*0.1</f>
        <v>0</v>
      </c>
      <c r="G46" s="61">
        <v>250</v>
      </c>
      <c r="H46" s="61">
        <v>276</v>
      </c>
      <c r="I46" s="61"/>
      <c r="J46" s="61">
        <v>300</v>
      </c>
      <c r="K46" s="61">
        <v>0</v>
      </c>
      <c r="L46" s="61"/>
      <c r="M46" s="61">
        <v>0</v>
      </c>
      <c r="N46" s="61">
        <f t="shared" si="0"/>
        <v>300</v>
      </c>
      <c r="O46" s="61"/>
      <c r="P46" s="134">
        <v>0</v>
      </c>
      <c r="Q46" s="61"/>
    </row>
    <row r="47" spans="2:17" x14ac:dyDescent="0.3">
      <c r="B47" s="179">
        <v>4900</v>
      </c>
      <c r="C47" s="61" t="s">
        <v>50</v>
      </c>
      <c r="D47" s="61">
        <v>2000</v>
      </c>
      <c r="E47" s="64"/>
      <c r="F47" s="61">
        <f>D47*0.1</f>
        <v>200</v>
      </c>
      <c r="G47" s="61">
        <f>D47+F47</f>
        <v>2200</v>
      </c>
      <c r="H47" s="61">
        <v>446</v>
      </c>
      <c r="I47" s="61"/>
      <c r="J47" s="61">
        <v>2400</v>
      </c>
      <c r="K47" s="61">
        <v>0</v>
      </c>
      <c r="L47" s="61"/>
      <c r="M47" s="61">
        <v>0</v>
      </c>
      <c r="N47" s="61">
        <f t="shared" si="0"/>
        <v>2400</v>
      </c>
      <c r="O47" s="61"/>
      <c r="P47" s="134">
        <v>1757.55</v>
      </c>
      <c r="Q47" s="61" t="s">
        <v>412</v>
      </c>
    </row>
    <row r="48" spans="2:17" x14ac:dyDescent="0.3">
      <c r="B48" s="179" t="s">
        <v>413</v>
      </c>
      <c r="C48" s="61" t="s">
        <v>398</v>
      </c>
      <c r="D48" s="61"/>
      <c r="E48" s="64"/>
      <c r="F48" s="61"/>
      <c r="G48" s="61"/>
      <c r="H48" s="61"/>
      <c r="I48" s="61"/>
      <c r="J48" s="61"/>
      <c r="K48" s="61"/>
      <c r="L48" s="61"/>
      <c r="M48" s="61"/>
      <c r="N48" s="61">
        <f t="shared" si="0"/>
        <v>0</v>
      </c>
      <c r="O48" s="61"/>
      <c r="P48" s="134">
        <v>500</v>
      </c>
      <c r="Q48" s="61" t="s">
        <v>399</v>
      </c>
    </row>
    <row r="49" spans="1:17" x14ac:dyDescent="0.3">
      <c r="C49" s="61" t="s">
        <v>487</v>
      </c>
      <c r="D49" s="61"/>
      <c r="E49" s="64"/>
      <c r="F49" s="61"/>
      <c r="G49" s="61"/>
      <c r="H49" s="61"/>
      <c r="I49" s="61"/>
      <c r="J49" s="61">
        <v>31315</v>
      </c>
      <c r="K49" s="61"/>
      <c r="L49" s="61"/>
      <c r="M49" s="61">
        <v>31315</v>
      </c>
      <c r="N49" s="61"/>
      <c r="O49" s="61"/>
      <c r="P49" s="134">
        <v>31315</v>
      </c>
      <c r="Q49" s="61" t="s">
        <v>503</v>
      </c>
    </row>
    <row r="50" spans="1:17" customFormat="1" x14ac:dyDescent="0.3">
      <c r="D50" s="6"/>
      <c r="E50" s="9"/>
      <c r="F50" s="6"/>
      <c r="G50" s="6"/>
      <c r="I50" s="18"/>
      <c r="J50" s="61"/>
      <c r="M50" s="61"/>
      <c r="N50" s="61">
        <f t="shared" si="0"/>
        <v>0</v>
      </c>
      <c r="P50" s="135"/>
    </row>
    <row r="51" spans="1:17" customFormat="1" x14ac:dyDescent="0.3">
      <c r="D51" s="6"/>
      <c r="E51" s="9"/>
      <c r="F51" s="6"/>
      <c r="G51" s="6"/>
      <c r="I51" s="18"/>
      <c r="J51" s="61"/>
      <c r="M51" s="61"/>
      <c r="N51" s="61">
        <f t="shared" si="0"/>
        <v>0</v>
      </c>
      <c r="P51" s="135"/>
    </row>
    <row r="52" spans="1:17" customFormat="1" x14ac:dyDescent="0.3">
      <c r="D52" s="6"/>
      <c r="E52" s="9"/>
      <c r="F52" s="6"/>
      <c r="G52" s="6"/>
      <c r="I52" s="18"/>
      <c r="J52" s="61"/>
      <c r="M52" s="61"/>
      <c r="N52" s="61">
        <f t="shared" si="0"/>
        <v>0</v>
      </c>
      <c r="P52" s="135"/>
    </row>
    <row r="53" spans="1:17" x14ac:dyDescent="0.3">
      <c r="A53" s="176"/>
      <c r="B53" s="180"/>
      <c r="C53" s="62" t="s">
        <v>51</v>
      </c>
      <c r="D53" s="62">
        <f>SUM(D11:D47)</f>
        <v>98093</v>
      </c>
      <c r="E53" s="131"/>
      <c r="F53" s="62"/>
      <c r="G53" s="62">
        <f>SUM(G11:G47)</f>
        <v>112512.73000000001</v>
      </c>
      <c r="H53" s="62">
        <f>SUM(H12:H50)</f>
        <v>107684.95000000001</v>
      </c>
      <c r="I53" s="62"/>
      <c r="J53" s="62">
        <f>SUM(J12:J50)</f>
        <v>135254.04</v>
      </c>
      <c r="K53" s="62">
        <f>SUM(K12:K50)</f>
        <v>57720.640000000007</v>
      </c>
      <c r="L53" s="62"/>
      <c r="M53" s="62">
        <f>SUM(M12:M52)</f>
        <v>91933</v>
      </c>
      <c r="N53" s="61">
        <f>SUM(N12:N52)</f>
        <v>-14399.599999999999</v>
      </c>
      <c r="O53" s="62"/>
      <c r="P53" s="138">
        <f>SUM(P12:P52)</f>
        <v>141245.54999999999</v>
      </c>
      <c r="Q53" s="61"/>
    </row>
    <row r="54" spans="1:17" x14ac:dyDescent="0.3">
      <c r="C54" s="61"/>
      <c r="D54" s="61"/>
      <c r="E54" s="64"/>
      <c r="F54" s="61"/>
      <c r="G54" s="61"/>
      <c r="H54" s="61"/>
      <c r="I54" s="61"/>
      <c r="J54" s="61"/>
      <c r="K54" s="61"/>
      <c r="L54" s="61"/>
      <c r="M54" s="61"/>
      <c r="N54" s="61">
        <f>SUM(J53)-(K53+M53)</f>
        <v>-14399.600000000006</v>
      </c>
      <c r="O54" s="61"/>
      <c r="P54" s="61">
        <f>P9-P53</f>
        <v>0</v>
      </c>
      <c r="Q54" s="61"/>
    </row>
    <row r="55" spans="1:17" x14ac:dyDescent="0.3">
      <c r="C55" s="61"/>
      <c r="D55" s="61"/>
      <c r="E55" s="61"/>
      <c r="F55" s="61"/>
      <c r="G55" s="61"/>
      <c r="H55" s="61"/>
      <c r="I55" s="61"/>
      <c r="J55" s="62"/>
      <c r="K55" s="61"/>
      <c r="L55" s="61"/>
      <c r="M55" s="61"/>
      <c r="N55" s="61"/>
      <c r="O55" s="61"/>
      <c r="P55" s="62"/>
      <c r="Q55" s="62"/>
    </row>
    <row r="56" spans="1:17" x14ac:dyDescent="0.3">
      <c r="C56" s="62"/>
      <c r="D56" s="61"/>
      <c r="E56" s="61"/>
      <c r="F56" s="61"/>
      <c r="G56" s="61"/>
      <c r="H56" s="61"/>
      <c r="I56" s="61"/>
      <c r="J56" s="61"/>
      <c r="K56" s="61"/>
      <c r="L56" s="61"/>
      <c r="M56" s="61"/>
      <c r="N56" s="61"/>
      <c r="O56" s="61"/>
      <c r="P56" s="61"/>
      <c r="Q56" s="62"/>
    </row>
    <row r="57" spans="1:17" x14ac:dyDescent="0.3">
      <c r="C57" s="61"/>
      <c r="D57" s="61"/>
      <c r="E57" s="61"/>
      <c r="F57" s="61"/>
      <c r="G57" s="61"/>
      <c r="H57" s="61"/>
      <c r="I57" s="61"/>
      <c r="J57" s="62"/>
      <c r="K57" s="61"/>
      <c r="L57" s="61"/>
      <c r="M57" s="61"/>
      <c r="N57" s="61"/>
      <c r="O57" s="61"/>
      <c r="P57" s="61"/>
      <c r="Q57" s="182"/>
    </row>
    <row r="58" spans="1:17" x14ac:dyDescent="0.3">
      <c r="C58" s="61"/>
      <c r="D58" s="61"/>
      <c r="E58" s="61"/>
      <c r="F58" s="61"/>
      <c r="G58" s="61"/>
      <c r="H58" s="61"/>
      <c r="I58" s="61"/>
      <c r="J58" s="61"/>
      <c r="K58" s="61"/>
      <c r="L58" s="61"/>
      <c r="M58" s="61"/>
      <c r="N58" s="61"/>
      <c r="O58" s="61"/>
      <c r="P58" s="61"/>
    </row>
    <row r="59" spans="1:17" x14ac:dyDescent="0.3">
      <c r="C59" s="61"/>
      <c r="D59" s="61"/>
      <c r="E59" s="61"/>
      <c r="F59" s="61"/>
      <c r="G59" s="61"/>
      <c r="H59" s="61"/>
      <c r="I59" s="61"/>
      <c r="J59" s="61"/>
      <c r="K59" s="61"/>
      <c r="L59" s="61"/>
      <c r="M59" s="61"/>
      <c r="N59" s="61"/>
      <c r="O59" s="61"/>
      <c r="P59" s="61"/>
    </row>
    <row r="60" spans="1:17" x14ac:dyDescent="0.3">
      <c r="C60" s="61" t="s">
        <v>439</v>
      </c>
      <c r="D60" s="61"/>
      <c r="E60" s="61"/>
      <c r="F60" s="61"/>
      <c r="G60" s="61"/>
      <c r="H60" s="61"/>
      <c r="I60" s="61"/>
      <c r="J60" s="61"/>
      <c r="K60" s="61"/>
      <c r="L60" s="61"/>
      <c r="M60" s="61"/>
      <c r="N60" s="61"/>
      <c r="O60" s="61"/>
      <c r="P60" s="61"/>
      <c r="Q60" s="61"/>
    </row>
    <row r="61" spans="1:17" x14ac:dyDescent="0.3">
      <c r="C61" s="61" t="s">
        <v>440</v>
      </c>
      <c r="D61" s="61"/>
      <c r="E61" s="61"/>
      <c r="F61" s="61"/>
      <c r="G61" s="61"/>
      <c r="H61" s="61"/>
      <c r="I61" s="61"/>
      <c r="J61" s="61"/>
      <c r="K61" s="61"/>
      <c r="L61" s="61"/>
      <c r="M61" s="61"/>
      <c r="N61" s="61"/>
      <c r="O61" s="61"/>
      <c r="P61" s="61"/>
      <c r="Q61" s="61"/>
    </row>
    <row r="62" spans="1:17" x14ac:dyDescent="0.3">
      <c r="C62" s="61"/>
      <c r="D62" s="61"/>
      <c r="E62" s="61"/>
      <c r="F62" s="61"/>
      <c r="G62" s="61"/>
      <c r="H62" s="61"/>
      <c r="I62" s="61"/>
      <c r="J62" s="61"/>
      <c r="K62" s="61"/>
      <c r="L62" s="61"/>
      <c r="M62" s="61"/>
      <c r="N62" s="61"/>
      <c r="O62" s="61"/>
      <c r="P62" s="61"/>
      <c r="Q62" s="62"/>
    </row>
    <row r="63" spans="1:17" x14ac:dyDescent="0.3">
      <c r="J63" s="175"/>
      <c r="K63" s="61"/>
      <c r="L63" s="61"/>
      <c r="P63" s="175"/>
    </row>
    <row r="64" spans="1:17" x14ac:dyDescent="0.3">
      <c r="J64" s="175"/>
      <c r="P64" s="175"/>
    </row>
    <row r="65" spans="10:16" x14ac:dyDescent="0.3">
      <c r="J65" s="175"/>
      <c r="P65" s="175"/>
    </row>
    <row r="66" spans="10:16" x14ac:dyDescent="0.3">
      <c r="J66" s="175"/>
      <c r="P66" s="175"/>
    </row>
    <row r="67" spans="10:16" x14ac:dyDescent="0.3">
      <c r="J67" s="175"/>
      <c r="P67" s="175"/>
    </row>
    <row r="68" spans="10:16" x14ac:dyDescent="0.3">
      <c r="J68" s="175"/>
      <c r="P68" s="175"/>
    </row>
    <row r="69" spans="10:16" x14ac:dyDescent="0.3">
      <c r="J69" s="175"/>
      <c r="P69" s="175"/>
    </row>
    <row r="70" spans="10:16" x14ac:dyDescent="0.3">
      <c r="J70" s="175"/>
      <c r="P70" s="175"/>
    </row>
    <row r="71" spans="10:16" x14ac:dyDescent="0.3">
      <c r="J71" s="175"/>
      <c r="P71" s="175"/>
    </row>
    <row r="72" spans="10:16" x14ac:dyDescent="0.3">
      <c r="J72" s="175"/>
      <c r="P72" s="175"/>
    </row>
    <row r="73" spans="10:16" x14ac:dyDescent="0.3">
      <c r="J73" s="175"/>
      <c r="P73" s="175"/>
    </row>
    <row r="74" spans="10:16" x14ac:dyDescent="0.3">
      <c r="J74" s="175"/>
      <c r="P74" s="175"/>
    </row>
    <row r="75" spans="10:16" x14ac:dyDescent="0.3">
      <c r="J75" s="175"/>
      <c r="P75" s="175"/>
    </row>
    <row r="76" spans="10:16" x14ac:dyDescent="0.3">
      <c r="J76" s="175"/>
      <c r="P76" s="175"/>
    </row>
    <row r="77" spans="10:16" x14ac:dyDescent="0.3">
      <c r="J77" s="175"/>
      <c r="P77" s="175"/>
    </row>
    <row r="78" spans="10:16" x14ac:dyDescent="0.3">
      <c r="J78" s="175"/>
      <c r="P78" s="175"/>
    </row>
    <row r="79" spans="10:16" x14ac:dyDescent="0.3">
      <c r="J79" s="175"/>
      <c r="P79" s="175"/>
    </row>
    <row r="80" spans="10:16" x14ac:dyDescent="0.3">
      <c r="J80" s="175"/>
      <c r="P80" s="175"/>
    </row>
    <row r="81" spans="10:16" x14ac:dyDescent="0.3">
      <c r="J81" s="175"/>
      <c r="P81" s="175"/>
    </row>
    <row r="82" spans="10:16" x14ac:dyDescent="0.3">
      <c r="J82" s="175"/>
      <c r="P82" s="175"/>
    </row>
    <row r="83" spans="10:16" x14ac:dyDescent="0.3">
      <c r="J83" s="175"/>
      <c r="P83" s="175"/>
    </row>
    <row r="84" spans="10:16" x14ac:dyDescent="0.3">
      <c r="J84" s="175"/>
      <c r="P84" s="175"/>
    </row>
    <row r="85" spans="10:16" x14ac:dyDescent="0.3">
      <c r="J85" s="175"/>
      <c r="P85" s="175"/>
    </row>
    <row r="86" spans="10:16" x14ac:dyDescent="0.3">
      <c r="J86" s="175"/>
      <c r="P86" s="175"/>
    </row>
    <row r="87" spans="10:16" x14ac:dyDescent="0.3">
      <c r="J87" s="175"/>
      <c r="P87" s="175"/>
    </row>
    <row r="88" spans="10:16" x14ac:dyDescent="0.3">
      <c r="J88" s="175"/>
      <c r="P88" s="175"/>
    </row>
    <row r="89" spans="10:16" x14ac:dyDescent="0.3">
      <c r="J89" s="175"/>
      <c r="P89" s="175"/>
    </row>
    <row r="90" spans="10:16" x14ac:dyDescent="0.3">
      <c r="J90" s="175"/>
      <c r="P90" s="175"/>
    </row>
    <row r="91" spans="10:16" x14ac:dyDescent="0.3">
      <c r="J91" s="175"/>
      <c r="P91" s="175"/>
    </row>
    <row r="92" spans="10:16" x14ac:dyDescent="0.3">
      <c r="J92" s="175"/>
      <c r="P92" s="175"/>
    </row>
    <row r="93" spans="10:16" x14ac:dyDescent="0.3">
      <c r="J93" s="175"/>
      <c r="P93" s="175"/>
    </row>
    <row r="94" spans="10:16" x14ac:dyDescent="0.3">
      <c r="J94" s="175"/>
      <c r="P94" s="175"/>
    </row>
    <row r="95" spans="10:16" x14ac:dyDescent="0.3">
      <c r="J95" s="175"/>
      <c r="P95" s="175"/>
    </row>
    <row r="96" spans="10:16" x14ac:dyDescent="0.3">
      <c r="J96" s="175"/>
      <c r="P96" s="175"/>
    </row>
    <row r="97" spans="10:16" x14ac:dyDescent="0.3">
      <c r="J97" s="175"/>
      <c r="P97" s="175"/>
    </row>
    <row r="98" spans="10:16" x14ac:dyDescent="0.3">
      <c r="J98" s="175"/>
      <c r="P98" s="175"/>
    </row>
    <row r="99" spans="10:16" x14ac:dyDescent="0.3">
      <c r="J99" s="175"/>
      <c r="P99" s="175"/>
    </row>
    <row r="100" spans="10:16" x14ac:dyDescent="0.3">
      <c r="J100" s="175"/>
      <c r="P100" s="175"/>
    </row>
    <row r="101" spans="10:16" x14ac:dyDescent="0.3">
      <c r="J101" s="175"/>
      <c r="P101" s="175"/>
    </row>
    <row r="102" spans="10:16" x14ac:dyDescent="0.3">
      <c r="J102" s="175"/>
      <c r="P102" s="175"/>
    </row>
    <row r="103" spans="10:16" x14ac:dyDescent="0.3">
      <c r="J103" s="175"/>
      <c r="P103" s="175"/>
    </row>
    <row r="104" spans="10:16" x14ac:dyDescent="0.3">
      <c r="J104" s="175"/>
      <c r="P104" s="175"/>
    </row>
    <row r="105" spans="10:16" x14ac:dyDescent="0.3">
      <c r="J105" s="175"/>
      <c r="P105" s="175"/>
    </row>
    <row r="106" spans="10:16" x14ac:dyDescent="0.3">
      <c r="J106" s="175"/>
      <c r="P106" s="175"/>
    </row>
    <row r="107" spans="10:16" x14ac:dyDescent="0.3">
      <c r="J107" s="175"/>
      <c r="P107" s="175"/>
    </row>
    <row r="108" spans="10:16" x14ac:dyDescent="0.3">
      <c r="J108" s="175"/>
      <c r="P108" s="175"/>
    </row>
    <row r="109" spans="10:16" x14ac:dyDescent="0.3">
      <c r="J109" s="175"/>
      <c r="P109" s="175"/>
    </row>
    <row r="110" spans="10:16" x14ac:dyDescent="0.3">
      <c r="J110" s="175"/>
      <c r="P110" s="175"/>
    </row>
    <row r="111" spans="10:16" x14ac:dyDescent="0.3">
      <c r="J111" s="175"/>
      <c r="P111" s="175"/>
    </row>
    <row r="112" spans="10:16" x14ac:dyDescent="0.3">
      <c r="J112" s="175"/>
      <c r="P112" s="175"/>
    </row>
    <row r="113" spans="10:16" x14ac:dyDescent="0.3">
      <c r="J113" s="175"/>
      <c r="P113" s="175"/>
    </row>
    <row r="114" spans="10:16" x14ac:dyDescent="0.3">
      <c r="J114" s="175"/>
      <c r="P114" s="175"/>
    </row>
    <row r="115" spans="10:16" x14ac:dyDescent="0.3">
      <c r="J115" s="175"/>
      <c r="P115" s="175"/>
    </row>
    <row r="116" spans="10:16" x14ac:dyDescent="0.3">
      <c r="J116" s="175"/>
      <c r="P116" s="175"/>
    </row>
    <row r="117" spans="10:16" x14ac:dyDescent="0.3">
      <c r="J117" s="175"/>
      <c r="P117" s="175"/>
    </row>
    <row r="118" spans="10:16" x14ac:dyDescent="0.3">
      <c r="J118" s="175"/>
      <c r="P118" s="175"/>
    </row>
    <row r="119" spans="10:16" x14ac:dyDescent="0.3">
      <c r="J119" s="175"/>
      <c r="P119" s="175"/>
    </row>
    <row r="120" spans="10:16" x14ac:dyDescent="0.3">
      <c r="J120" s="175"/>
      <c r="P120" s="175"/>
    </row>
    <row r="121" spans="10:16" x14ac:dyDescent="0.3">
      <c r="J121" s="175"/>
      <c r="P121" s="175"/>
    </row>
    <row r="122" spans="10:16" x14ac:dyDescent="0.3">
      <c r="J122" s="175"/>
      <c r="P122" s="175"/>
    </row>
    <row r="123" spans="10:16" x14ac:dyDescent="0.3">
      <c r="J123" s="175"/>
      <c r="P123" s="175"/>
    </row>
    <row r="124" spans="10:16" x14ac:dyDescent="0.3">
      <c r="J124" s="175"/>
      <c r="P124" s="175"/>
    </row>
    <row r="125" spans="10:16" x14ac:dyDescent="0.3">
      <c r="J125" s="175"/>
      <c r="P125" s="175"/>
    </row>
    <row r="126" spans="10:16" x14ac:dyDescent="0.3">
      <c r="J126" s="175"/>
      <c r="P126" s="175"/>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B57F-A216-4C1A-A71C-401B6285B1FF}">
  <dimension ref="B1:K95"/>
  <sheetViews>
    <sheetView workbookViewId="0">
      <selection activeCell="M64" sqref="M64"/>
    </sheetView>
  </sheetViews>
  <sheetFormatPr defaultColWidth="9.109375" defaultRowHeight="14.4" x14ac:dyDescent="0.3"/>
  <cols>
    <col min="1" max="1" width="5.88671875" style="65" customWidth="1"/>
    <col min="2" max="2" width="8.88671875" style="123" customWidth="1"/>
    <col min="3" max="3" width="10.88671875" style="124" customWidth="1"/>
    <col min="4" max="4" width="58.88671875" style="125" customWidth="1"/>
    <col min="5" max="5" width="12.6640625" style="127" customWidth="1"/>
    <col min="6" max="6" width="9.88671875" style="127" customWidth="1"/>
    <col min="7" max="7" width="9.109375" style="127"/>
    <col min="8" max="8" width="10.33203125" style="128" customWidth="1"/>
    <col min="9" max="9" width="10.5546875" style="128" customWidth="1"/>
    <col min="10" max="10" width="9.109375" style="65"/>
    <col min="11" max="11" width="15.109375" style="65" bestFit="1" customWidth="1"/>
    <col min="12" max="16384" width="9.109375" style="65"/>
  </cols>
  <sheetData>
    <row r="1" spans="2:11" ht="16.5" customHeight="1" x14ac:dyDescent="0.3">
      <c r="B1" s="222" t="s">
        <v>167</v>
      </c>
      <c r="C1" s="222"/>
      <c r="D1" s="222"/>
      <c r="E1" s="222"/>
      <c r="F1" s="222"/>
      <c r="G1" s="222"/>
      <c r="H1" s="222"/>
      <c r="I1" s="222"/>
    </row>
    <row r="2" spans="2:11" ht="14.1" customHeight="1" x14ac:dyDescent="0.3">
      <c r="B2" s="222" t="s">
        <v>168</v>
      </c>
      <c r="C2" s="222"/>
      <c r="D2" s="222"/>
      <c r="E2" s="222"/>
      <c r="F2" s="222"/>
      <c r="G2" s="222"/>
      <c r="H2" s="222"/>
      <c r="I2" s="222"/>
    </row>
    <row r="3" spans="2:11" ht="11.25" customHeight="1" x14ac:dyDescent="0.3">
      <c r="B3" s="223" t="s">
        <v>169</v>
      </c>
      <c r="C3" s="223"/>
      <c r="D3" s="223"/>
      <c r="E3" s="223"/>
      <c r="F3" s="223"/>
      <c r="G3" s="223"/>
      <c r="H3" s="223"/>
      <c r="I3" s="223"/>
    </row>
    <row r="4" spans="2:11" ht="10.199999999999999" customHeight="1" x14ac:dyDescent="0.3">
      <c r="B4" s="224" t="s">
        <v>170</v>
      </c>
      <c r="C4" s="224"/>
      <c r="D4" s="224"/>
      <c r="E4" s="224"/>
      <c r="F4" s="224"/>
      <c r="G4" s="224"/>
      <c r="H4" s="224"/>
      <c r="I4" s="224"/>
    </row>
    <row r="5" spans="2:11" ht="10.199999999999999" customHeight="1" x14ac:dyDescent="0.3">
      <c r="B5" s="225" t="s">
        <v>171</v>
      </c>
      <c r="C5" s="225"/>
      <c r="D5" s="225"/>
      <c r="E5" s="225"/>
      <c r="F5" s="225"/>
      <c r="G5" s="225"/>
      <c r="H5" s="225"/>
      <c r="I5" s="225"/>
    </row>
    <row r="6" spans="2:11" ht="10.199999999999999" customHeight="1" x14ac:dyDescent="0.3">
      <c r="B6" s="226" t="s">
        <v>172</v>
      </c>
      <c r="C6" s="226"/>
      <c r="D6" s="226"/>
      <c r="E6" s="226"/>
      <c r="F6" s="226"/>
      <c r="G6" s="226"/>
      <c r="H6" s="226"/>
      <c r="I6" s="226"/>
    </row>
    <row r="7" spans="2:11" ht="10.199999999999999" customHeight="1" x14ac:dyDescent="0.3">
      <c r="B7" s="227" t="s">
        <v>173</v>
      </c>
      <c r="C7" s="227"/>
      <c r="D7" s="227"/>
      <c r="E7" s="227"/>
      <c r="F7" s="227"/>
      <c r="G7" s="227"/>
      <c r="H7" s="227"/>
      <c r="I7" s="227"/>
    </row>
    <row r="8" spans="2:11" ht="8.6999999999999993" customHeight="1" x14ac:dyDescent="0.3">
      <c r="B8" s="66"/>
      <c r="C8" s="67"/>
      <c r="D8" s="68"/>
      <c r="E8" s="69"/>
      <c r="F8" s="69"/>
      <c r="G8" s="69"/>
      <c r="H8" s="70"/>
      <c r="I8" s="70"/>
    </row>
    <row r="9" spans="2:11" s="71" customFormat="1" ht="13.5" customHeight="1" x14ac:dyDescent="0.3">
      <c r="B9" s="228" t="s">
        <v>198</v>
      </c>
      <c r="C9" s="228"/>
      <c r="D9" s="228"/>
      <c r="E9" s="228"/>
      <c r="F9" s="228"/>
      <c r="G9" s="228"/>
      <c r="H9" s="228"/>
      <c r="I9" s="228"/>
    </row>
    <row r="10" spans="2:11" s="71" customFormat="1" ht="13.5" customHeight="1" x14ac:dyDescent="0.3">
      <c r="B10" s="72" t="s">
        <v>174</v>
      </c>
      <c r="C10" s="72" t="s">
        <v>175</v>
      </c>
      <c r="D10" s="73" t="s">
        <v>176</v>
      </c>
      <c r="E10" s="74" t="s">
        <v>177</v>
      </c>
      <c r="F10" s="75" t="s">
        <v>178</v>
      </c>
      <c r="G10" s="74" t="s">
        <v>179</v>
      </c>
      <c r="H10" s="76" t="s">
        <v>169</v>
      </c>
      <c r="I10" s="77" t="s">
        <v>180</v>
      </c>
    </row>
    <row r="11" spans="2:11" ht="23.25" customHeight="1" x14ac:dyDescent="0.3">
      <c r="B11" s="78" t="s">
        <v>181</v>
      </c>
      <c r="C11" s="79">
        <v>950.67</v>
      </c>
      <c r="D11" s="80" t="s">
        <v>199</v>
      </c>
      <c r="E11" s="81">
        <v>0</v>
      </c>
      <c r="F11" s="82"/>
      <c r="G11" s="82"/>
      <c r="H11" s="81">
        <v>0</v>
      </c>
      <c r="I11" s="81">
        <f t="shared" ref="I11:I13" si="0">E11-H11</f>
        <v>0</v>
      </c>
      <c r="K11" s="83"/>
    </row>
    <row r="12" spans="2:11" ht="19.5" customHeight="1" x14ac:dyDescent="0.3">
      <c r="B12" s="78" t="s">
        <v>181</v>
      </c>
      <c r="C12" s="79">
        <v>28173</v>
      </c>
      <c r="D12" s="80" t="s">
        <v>200</v>
      </c>
      <c r="E12" s="81">
        <v>0</v>
      </c>
      <c r="F12" s="82"/>
      <c r="G12" s="82"/>
      <c r="H12" s="81">
        <v>0</v>
      </c>
      <c r="I12" s="81">
        <f t="shared" si="0"/>
        <v>0</v>
      </c>
    </row>
    <row r="13" spans="2:11" ht="30.75" customHeight="1" x14ac:dyDescent="0.3">
      <c r="B13" s="78" t="s">
        <v>181</v>
      </c>
      <c r="C13" s="79">
        <v>16260.84</v>
      </c>
      <c r="D13" s="80" t="s">
        <v>201</v>
      </c>
      <c r="E13" s="81">
        <v>0</v>
      </c>
      <c r="F13" s="82"/>
      <c r="G13" s="82"/>
      <c r="H13" s="81">
        <v>0</v>
      </c>
      <c r="I13" s="81">
        <f t="shared" si="0"/>
        <v>0</v>
      </c>
    </row>
    <row r="14" spans="2:11" ht="23.25" customHeight="1" x14ac:dyDescent="0.3">
      <c r="B14" s="84" t="s">
        <v>182</v>
      </c>
      <c r="C14" s="85">
        <v>47533.27</v>
      </c>
      <c r="D14" s="86" t="s">
        <v>202</v>
      </c>
      <c r="E14" s="87">
        <v>49883.31</v>
      </c>
      <c r="F14" s="87" t="s">
        <v>183</v>
      </c>
      <c r="G14" s="87" t="s">
        <v>184</v>
      </c>
      <c r="H14" s="87">
        <v>0</v>
      </c>
      <c r="I14" s="87">
        <f>E14-H14</f>
        <v>49883.31</v>
      </c>
    </row>
    <row r="15" spans="2:11" ht="22.5" customHeight="1" x14ac:dyDescent="0.3">
      <c r="B15" s="84" t="s">
        <v>182</v>
      </c>
      <c r="C15" s="85">
        <v>169504</v>
      </c>
      <c r="D15" s="86" t="s">
        <v>203</v>
      </c>
      <c r="E15" s="87">
        <v>177884.27</v>
      </c>
      <c r="F15" s="87" t="s">
        <v>183</v>
      </c>
      <c r="G15" s="87" t="s">
        <v>184</v>
      </c>
      <c r="H15" s="87">
        <v>0</v>
      </c>
      <c r="I15" s="87">
        <f>E15-H15</f>
        <v>177884.27</v>
      </c>
    </row>
    <row r="16" spans="2:11" ht="26.25" customHeight="1" x14ac:dyDescent="0.3">
      <c r="B16" s="84" t="s">
        <v>182</v>
      </c>
      <c r="C16" s="85">
        <v>69392</v>
      </c>
      <c r="D16" s="86" t="s">
        <v>204</v>
      </c>
      <c r="E16" s="87">
        <v>72822.740000000005</v>
      </c>
      <c r="F16" s="87" t="s">
        <v>183</v>
      </c>
      <c r="G16" s="87" t="s">
        <v>184</v>
      </c>
      <c r="H16" s="87">
        <v>0</v>
      </c>
      <c r="I16" s="87">
        <f>E16-H16</f>
        <v>72822.740000000005</v>
      </c>
    </row>
    <row r="17" spans="2:9" ht="26.25" customHeight="1" x14ac:dyDescent="0.3">
      <c r="B17" s="78" t="s">
        <v>182</v>
      </c>
      <c r="C17" s="79">
        <v>8329</v>
      </c>
      <c r="D17" s="80" t="s">
        <v>205</v>
      </c>
      <c r="E17" s="81">
        <v>8522.02</v>
      </c>
      <c r="F17" s="81" t="s">
        <v>185</v>
      </c>
      <c r="G17" s="81" t="s">
        <v>186</v>
      </c>
      <c r="H17" s="81">
        <v>9232.1</v>
      </c>
      <c r="I17" s="88">
        <f>E17-H17</f>
        <v>-710.07999999999993</v>
      </c>
    </row>
    <row r="18" spans="2:9" ht="21.75" customHeight="1" x14ac:dyDescent="0.3">
      <c r="B18" s="84" t="s">
        <v>182</v>
      </c>
      <c r="C18" s="85">
        <v>9715</v>
      </c>
      <c r="D18" s="86" t="s">
        <v>206</v>
      </c>
      <c r="E18" s="87">
        <v>9962.66</v>
      </c>
      <c r="F18" s="87" t="s">
        <v>187</v>
      </c>
      <c r="G18" s="87" t="s">
        <v>188</v>
      </c>
      <c r="H18" s="87">
        <v>0</v>
      </c>
      <c r="I18" s="87">
        <f>E18-H18</f>
        <v>9962.66</v>
      </c>
    </row>
    <row r="19" spans="2:9" ht="30.75" customHeight="1" x14ac:dyDescent="0.3">
      <c r="B19" s="78" t="s">
        <v>182</v>
      </c>
      <c r="C19" s="79">
        <v>21900</v>
      </c>
      <c r="D19" s="80" t="s">
        <v>207</v>
      </c>
      <c r="E19" s="81">
        <v>22407.53</v>
      </c>
      <c r="F19" s="81" t="s">
        <v>185</v>
      </c>
      <c r="G19" s="81" t="s">
        <v>186</v>
      </c>
      <c r="H19" s="81">
        <v>22407.53</v>
      </c>
      <c r="I19" s="81">
        <f t="shared" ref="I19:I22" si="1">E19-H19</f>
        <v>0</v>
      </c>
    </row>
    <row r="20" spans="2:9" ht="21" customHeight="1" x14ac:dyDescent="0.3">
      <c r="B20" s="78" t="s">
        <v>182</v>
      </c>
      <c r="C20" s="79">
        <v>20817</v>
      </c>
      <c r="D20" s="80" t="s">
        <v>208</v>
      </c>
      <c r="E20" s="81">
        <v>21299.43</v>
      </c>
      <c r="F20" s="81" t="s">
        <v>185</v>
      </c>
      <c r="G20" s="81" t="s">
        <v>186</v>
      </c>
      <c r="H20" s="81">
        <v>21299.43</v>
      </c>
      <c r="I20" s="81">
        <f t="shared" si="1"/>
        <v>0</v>
      </c>
    </row>
    <row r="21" spans="2:9" ht="21" customHeight="1" x14ac:dyDescent="0.3">
      <c r="B21" s="84" t="s">
        <v>182</v>
      </c>
      <c r="C21" s="85">
        <v>694</v>
      </c>
      <c r="D21" s="86" t="s">
        <v>209</v>
      </c>
      <c r="E21" s="87">
        <v>710.08</v>
      </c>
      <c r="F21" s="87" t="s">
        <v>185</v>
      </c>
      <c r="G21" s="87" t="s">
        <v>186</v>
      </c>
      <c r="H21" s="87">
        <v>0</v>
      </c>
      <c r="I21" s="87">
        <f t="shared" si="1"/>
        <v>710.08</v>
      </c>
    </row>
    <row r="22" spans="2:9" ht="19.5" customHeight="1" x14ac:dyDescent="0.3">
      <c r="B22" s="78" t="s">
        <v>182</v>
      </c>
      <c r="C22" s="79">
        <v>24287</v>
      </c>
      <c r="D22" s="80" t="s">
        <v>210</v>
      </c>
      <c r="E22" s="81">
        <v>24849.85</v>
      </c>
      <c r="F22" s="81" t="s">
        <v>185</v>
      </c>
      <c r="G22" s="81" t="s">
        <v>186</v>
      </c>
      <c r="H22" s="81">
        <v>24849.85</v>
      </c>
      <c r="I22" s="81">
        <f t="shared" si="1"/>
        <v>0</v>
      </c>
    </row>
    <row r="23" spans="2:9" ht="24" customHeight="1" x14ac:dyDescent="0.3">
      <c r="B23" s="84" t="s">
        <v>182</v>
      </c>
      <c r="C23" s="85">
        <v>10409</v>
      </c>
      <c r="D23" s="86" t="s">
        <v>211</v>
      </c>
      <c r="E23" s="87">
        <v>10674.35</v>
      </c>
      <c r="F23" s="87" t="s">
        <v>187</v>
      </c>
      <c r="G23" s="87" t="s">
        <v>188</v>
      </c>
      <c r="H23" s="87">
        <v>0</v>
      </c>
      <c r="I23" s="87">
        <f>E23-H23</f>
        <v>10674.35</v>
      </c>
    </row>
    <row r="24" spans="2:9" s="91" customFormat="1" ht="11.1" customHeight="1" x14ac:dyDescent="0.3">
      <c r="B24" s="207"/>
      <c r="C24" s="208"/>
      <c r="D24" s="89" t="s">
        <v>189</v>
      </c>
      <c r="E24" s="90">
        <f>SUM(E11:E23)</f>
        <v>399016.24</v>
      </c>
      <c r="F24" s="229"/>
      <c r="G24" s="230"/>
      <c r="H24" s="230"/>
      <c r="I24" s="231"/>
    </row>
    <row r="25" spans="2:9" s="91" customFormat="1" ht="11.1" customHeight="1" x14ac:dyDescent="0.3">
      <c r="B25" s="209"/>
      <c r="C25" s="210"/>
      <c r="D25" s="92" t="s">
        <v>190</v>
      </c>
      <c r="E25" s="93">
        <f>SUM(C11:C13)</f>
        <v>45384.509999999995</v>
      </c>
      <c r="F25" s="232"/>
      <c r="G25" s="233"/>
      <c r="H25" s="233"/>
      <c r="I25" s="234"/>
    </row>
    <row r="26" spans="2:9" s="91" customFormat="1" ht="11.1" customHeight="1" x14ac:dyDescent="0.3">
      <c r="B26" s="211"/>
      <c r="C26" s="212"/>
      <c r="D26" s="94" t="s">
        <v>191</v>
      </c>
      <c r="E26" s="95">
        <f>E24+E25</f>
        <v>444400.75</v>
      </c>
      <c r="F26" s="235"/>
      <c r="G26" s="236"/>
      <c r="H26" s="236"/>
      <c r="I26" s="237"/>
    </row>
    <row r="27" spans="2:9" s="71" customFormat="1" ht="16.95" customHeight="1" x14ac:dyDescent="0.3">
      <c r="B27" s="228" t="s">
        <v>212</v>
      </c>
      <c r="C27" s="228"/>
      <c r="D27" s="228"/>
      <c r="E27" s="228"/>
      <c r="F27" s="228"/>
      <c r="G27" s="228"/>
      <c r="H27" s="228"/>
      <c r="I27" s="228"/>
    </row>
    <row r="28" spans="2:9" s="71" customFormat="1" ht="18" customHeight="1" x14ac:dyDescent="0.3">
      <c r="B28" s="72" t="s">
        <v>174</v>
      </c>
      <c r="C28" s="96" t="s">
        <v>175</v>
      </c>
      <c r="D28" s="73" t="s">
        <v>176</v>
      </c>
      <c r="E28" s="74" t="s">
        <v>177</v>
      </c>
      <c r="F28" s="74" t="s">
        <v>178</v>
      </c>
      <c r="G28" s="74" t="s">
        <v>179</v>
      </c>
      <c r="H28" s="97" t="s">
        <v>169</v>
      </c>
      <c r="I28" s="77" t="s">
        <v>180</v>
      </c>
    </row>
    <row r="29" spans="2:9" ht="30" customHeight="1" x14ac:dyDescent="0.3">
      <c r="B29" s="98" t="s">
        <v>182</v>
      </c>
      <c r="C29" s="99">
        <v>3533</v>
      </c>
      <c r="D29" s="100" t="s">
        <v>213</v>
      </c>
      <c r="E29" s="101">
        <v>0</v>
      </c>
      <c r="F29" s="102"/>
      <c r="G29" s="102"/>
      <c r="H29" s="101">
        <v>0</v>
      </c>
      <c r="I29" s="101">
        <f t="shared" ref="I29:I43" si="2">E29-H29</f>
        <v>0</v>
      </c>
    </row>
    <row r="30" spans="2:9" ht="22.5" customHeight="1" x14ac:dyDescent="0.3">
      <c r="B30" s="98" t="s">
        <v>182</v>
      </c>
      <c r="C30" s="99">
        <v>364.56</v>
      </c>
      <c r="D30" s="100" t="s">
        <v>214</v>
      </c>
      <c r="E30" s="101">
        <v>0</v>
      </c>
      <c r="F30" s="102"/>
      <c r="G30" s="102"/>
      <c r="H30" s="101">
        <v>0</v>
      </c>
      <c r="I30" s="101">
        <f t="shared" si="2"/>
        <v>0</v>
      </c>
    </row>
    <row r="31" spans="2:9" ht="19.5" customHeight="1" x14ac:dyDescent="0.3">
      <c r="B31" s="98" t="s">
        <v>182</v>
      </c>
      <c r="C31" s="99">
        <v>18231.919999999998</v>
      </c>
      <c r="D31" s="100" t="s">
        <v>215</v>
      </c>
      <c r="E31" s="101">
        <v>0</v>
      </c>
      <c r="F31" s="102"/>
      <c r="G31" s="102"/>
      <c r="H31" s="101">
        <v>0</v>
      </c>
      <c r="I31" s="101">
        <f t="shared" si="2"/>
        <v>0</v>
      </c>
    </row>
    <row r="32" spans="2:9" ht="22.5" customHeight="1" x14ac:dyDescent="0.3">
      <c r="B32" s="98" t="s">
        <v>182</v>
      </c>
      <c r="C32" s="99">
        <v>10806.04</v>
      </c>
      <c r="D32" s="100" t="s">
        <v>216</v>
      </c>
      <c r="E32" s="101">
        <v>0</v>
      </c>
      <c r="F32" s="102"/>
      <c r="G32" s="102"/>
      <c r="H32" s="101">
        <v>0</v>
      </c>
      <c r="I32" s="101">
        <f t="shared" si="2"/>
        <v>0</v>
      </c>
    </row>
    <row r="33" spans="2:9" ht="21" customHeight="1" x14ac:dyDescent="0.3">
      <c r="B33" s="98" t="s">
        <v>182</v>
      </c>
      <c r="C33" s="99">
        <v>26616.1</v>
      </c>
      <c r="D33" s="100" t="s">
        <v>217</v>
      </c>
      <c r="E33" s="101">
        <v>0</v>
      </c>
      <c r="F33" s="102"/>
      <c r="G33" s="102"/>
      <c r="H33" s="101">
        <v>0</v>
      </c>
      <c r="I33" s="101">
        <f t="shared" si="2"/>
        <v>0</v>
      </c>
    </row>
    <row r="34" spans="2:9" ht="17.25" customHeight="1" x14ac:dyDescent="0.3">
      <c r="B34" s="98" t="s">
        <v>182</v>
      </c>
      <c r="C34" s="99">
        <v>9315.56</v>
      </c>
      <c r="D34" s="103" t="s">
        <v>218</v>
      </c>
      <c r="E34" s="101">
        <v>0</v>
      </c>
      <c r="F34" s="102"/>
      <c r="G34" s="102"/>
      <c r="H34" s="101">
        <v>0</v>
      </c>
      <c r="I34" s="101">
        <f t="shared" si="2"/>
        <v>0</v>
      </c>
    </row>
    <row r="35" spans="2:9" ht="30.75" customHeight="1" x14ac:dyDescent="0.3">
      <c r="B35" s="98" t="s">
        <v>182</v>
      </c>
      <c r="C35" s="99">
        <v>3992.4</v>
      </c>
      <c r="D35" s="100" t="s">
        <v>219</v>
      </c>
      <c r="E35" s="101">
        <v>0</v>
      </c>
      <c r="F35" s="102"/>
      <c r="G35" s="102"/>
      <c r="H35" s="101">
        <v>0</v>
      </c>
      <c r="I35" s="101">
        <f t="shared" si="2"/>
        <v>0</v>
      </c>
    </row>
    <row r="36" spans="2:9" ht="24.75" customHeight="1" x14ac:dyDescent="0.3">
      <c r="B36" s="98" t="s">
        <v>182</v>
      </c>
      <c r="C36" s="99">
        <v>3992.49</v>
      </c>
      <c r="D36" s="100" t="s">
        <v>220</v>
      </c>
      <c r="E36" s="101">
        <v>0</v>
      </c>
      <c r="F36" s="102"/>
      <c r="G36" s="102"/>
      <c r="H36" s="101">
        <v>0</v>
      </c>
      <c r="I36" s="101">
        <f t="shared" si="2"/>
        <v>0</v>
      </c>
    </row>
    <row r="37" spans="2:9" ht="33" customHeight="1" x14ac:dyDescent="0.3">
      <c r="B37" s="98" t="s">
        <v>182</v>
      </c>
      <c r="C37" s="99">
        <v>76636</v>
      </c>
      <c r="D37" s="100" t="s">
        <v>221</v>
      </c>
      <c r="E37" s="101">
        <v>0</v>
      </c>
      <c r="F37" s="102"/>
      <c r="G37" s="102"/>
      <c r="H37" s="101">
        <v>0</v>
      </c>
      <c r="I37" s="101">
        <f t="shared" si="2"/>
        <v>0</v>
      </c>
    </row>
    <row r="38" spans="2:9" ht="30" customHeight="1" x14ac:dyDescent="0.3">
      <c r="B38" s="98" t="s">
        <v>182</v>
      </c>
      <c r="C38" s="99">
        <v>266.19</v>
      </c>
      <c r="D38" s="100" t="s">
        <v>222</v>
      </c>
      <c r="E38" s="101">
        <v>0</v>
      </c>
      <c r="F38" s="102"/>
      <c r="G38" s="102"/>
      <c r="H38" s="101">
        <v>0</v>
      </c>
      <c r="I38" s="101">
        <f t="shared" si="2"/>
        <v>0</v>
      </c>
    </row>
    <row r="39" spans="2:9" ht="25.5" customHeight="1" x14ac:dyDescent="0.3">
      <c r="B39" s="98" t="s">
        <v>182</v>
      </c>
      <c r="C39" s="99">
        <v>3194.68</v>
      </c>
      <c r="D39" s="100" t="s">
        <v>223</v>
      </c>
      <c r="E39" s="101">
        <v>0</v>
      </c>
      <c r="F39" s="102"/>
      <c r="G39" s="102"/>
      <c r="H39" s="101">
        <v>0</v>
      </c>
      <c r="I39" s="101">
        <f t="shared" si="2"/>
        <v>0</v>
      </c>
    </row>
    <row r="40" spans="2:9" ht="22.5" customHeight="1" x14ac:dyDescent="0.3">
      <c r="B40" s="98" t="s">
        <v>182</v>
      </c>
      <c r="C40" s="99">
        <v>5889</v>
      </c>
      <c r="D40" s="100" t="s">
        <v>224</v>
      </c>
      <c r="E40" s="101">
        <v>0</v>
      </c>
      <c r="F40" s="102"/>
      <c r="G40" s="102"/>
      <c r="H40" s="101">
        <v>0</v>
      </c>
      <c r="I40" s="101">
        <f t="shared" si="2"/>
        <v>0</v>
      </c>
    </row>
    <row r="41" spans="2:9" ht="30.75" customHeight="1" x14ac:dyDescent="0.3">
      <c r="B41" s="98" t="s">
        <v>182</v>
      </c>
      <c r="C41" s="99">
        <v>65015.55</v>
      </c>
      <c r="D41" s="100" t="s">
        <v>225</v>
      </c>
      <c r="E41" s="101">
        <v>0</v>
      </c>
      <c r="F41" s="102"/>
      <c r="G41" s="102"/>
      <c r="H41" s="101">
        <v>0</v>
      </c>
      <c r="I41" s="101">
        <f t="shared" si="2"/>
        <v>0</v>
      </c>
    </row>
    <row r="42" spans="2:9" ht="32.25" customHeight="1" x14ac:dyDescent="0.3">
      <c r="B42" s="98" t="s">
        <v>182</v>
      </c>
      <c r="C42" s="99">
        <v>3726.3</v>
      </c>
      <c r="D42" s="100" t="s">
        <v>226</v>
      </c>
      <c r="E42" s="101">
        <v>0</v>
      </c>
      <c r="F42" s="102"/>
      <c r="G42" s="102"/>
      <c r="H42" s="101">
        <v>0</v>
      </c>
      <c r="I42" s="101">
        <f t="shared" si="2"/>
        <v>0</v>
      </c>
    </row>
    <row r="43" spans="2:9" ht="25.5" customHeight="1" x14ac:dyDescent="0.3">
      <c r="B43" s="98" t="s">
        <v>182</v>
      </c>
      <c r="C43" s="99">
        <v>7894.6</v>
      </c>
      <c r="D43" s="100" t="s">
        <v>227</v>
      </c>
      <c r="E43" s="101">
        <v>0</v>
      </c>
      <c r="F43" s="102"/>
      <c r="G43" s="102"/>
      <c r="H43" s="101">
        <v>0</v>
      </c>
      <c r="I43" s="101">
        <f t="shared" si="2"/>
        <v>0</v>
      </c>
    </row>
    <row r="44" spans="2:9" ht="11.1" customHeight="1" x14ac:dyDescent="0.3">
      <c r="B44" s="207"/>
      <c r="C44" s="208"/>
      <c r="D44" s="89" t="s">
        <v>189</v>
      </c>
      <c r="E44" s="90">
        <f>SUM(E29:E43)</f>
        <v>0</v>
      </c>
      <c r="F44" s="213"/>
      <c r="G44" s="214"/>
      <c r="H44" s="214"/>
      <c r="I44" s="215"/>
    </row>
    <row r="45" spans="2:9" ht="11.1" customHeight="1" x14ac:dyDescent="0.3">
      <c r="B45" s="209"/>
      <c r="C45" s="210"/>
      <c r="D45" s="92" t="s">
        <v>190</v>
      </c>
      <c r="E45" s="93">
        <f>SUM(C29:C43)</f>
        <v>239474.38999999998</v>
      </c>
      <c r="F45" s="216"/>
      <c r="G45" s="217"/>
      <c r="H45" s="217"/>
      <c r="I45" s="218"/>
    </row>
    <row r="46" spans="2:9" ht="11.1" customHeight="1" x14ac:dyDescent="0.3">
      <c r="B46" s="211"/>
      <c r="C46" s="212"/>
      <c r="D46" s="94" t="s">
        <v>191</v>
      </c>
      <c r="E46" s="95">
        <f>E44+E45</f>
        <v>239474.38999999998</v>
      </c>
      <c r="F46" s="219"/>
      <c r="G46" s="220"/>
      <c r="H46" s="220"/>
      <c r="I46" s="221"/>
    </row>
    <row r="47" spans="2:9" s="71" customFormat="1" ht="16.95" customHeight="1" x14ac:dyDescent="0.3">
      <c r="B47" s="228" t="s">
        <v>228</v>
      </c>
      <c r="C47" s="228"/>
      <c r="D47" s="228"/>
      <c r="E47" s="228"/>
      <c r="F47" s="228"/>
      <c r="G47" s="228"/>
      <c r="H47" s="228"/>
      <c r="I47" s="228"/>
    </row>
    <row r="48" spans="2:9" s="71" customFormat="1" ht="19.5" customHeight="1" x14ac:dyDescent="0.3">
      <c r="B48" s="72" t="s">
        <v>174</v>
      </c>
      <c r="C48" s="72" t="s">
        <v>175</v>
      </c>
      <c r="D48" s="73" t="s">
        <v>176</v>
      </c>
      <c r="E48" s="74" t="s">
        <v>177</v>
      </c>
      <c r="F48" s="74" t="s">
        <v>178</v>
      </c>
      <c r="G48" s="74" t="s">
        <v>179</v>
      </c>
      <c r="H48" s="104" t="s">
        <v>169</v>
      </c>
      <c r="I48" s="77" t="s">
        <v>180</v>
      </c>
    </row>
    <row r="49" spans="2:9" ht="30.75" customHeight="1" x14ac:dyDescent="0.3">
      <c r="B49" s="84" t="s">
        <v>182</v>
      </c>
      <c r="C49" s="85">
        <v>108358.72</v>
      </c>
      <c r="D49" s="86" t="s">
        <v>229</v>
      </c>
      <c r="E49" s="87">
        <v>115104.95</v>
      </c>
      <c r="F49" s="87" t="s">
        <v>192</v>
      </c>
      <c r="G49" s="87" t="s">
        <v>193</v>
      </c>
      <c r="H49" s="87">
        <v>0</v>
      </c>
      <c r="I49" s="87">
        <f>E49-H49</f>
        <v>115104.95</v>
      </c>
    </row>
    <row r="50" spans="2:9" ht="22.5" customHeight="1" x14ac:dyDescent="0.3">
      <c r="B50" s="105" t="s">
        <v>182</v>
      </c>
      <c r="C50" s="106">
        <v>108358.72</v>
      </c>
      <c r="D50" s="107" t="s">
        <v>230</v>
      </c>
      <c r="E50" s="108">
        <v>119085.65</v>
      </c>
      <c r="F50" s="109">
        <v>43437</v>
      </c>
      <c r="G50" s="109">
        <v>47117</v>
      </c>
      <c r="H50" s="108">
        <v>0</v>
      </c>
      <c r="I50" s="108">
        <f t="shared" ref="I50:I60" si="3">E50-H50</f>
        <v>119085.65</v>
      </c>
    </row>
    <row r="51" spans="2:9" ht="18" customHeight="1" x14ac:dyDescent="0.3">
      <c r="B51" s="105" t="s">
        <v>182</v>
      </c>
      <c r="C51" s="106">
        <v>1330.95</v>
      </c>
      <c r="D51" s="107" t="s">
        <v>231</v>
      </c>
      <c r="E51" s="108">
        <v>1488.44</v>
      </c>
      <c r="F51" s="109">
        <v>43731</v>
      </c>
      <c r="G51" s="109">
        <v>47384</v>
      </c>
      <c r="H51" s="108">
        <v>0</v>
      </c>
      <c r="I51" s="108">
        <f t="shared" si="3"/>
        <v>1488.44</v>
      </c>
    </row>
    <row r="52" spans="2:9" ht="18" customHeight="1" x14ac:dyDescent="0.3">
      <c r="B52" s="105" t="s">
        <v>182</v>
      </c>
      <c r="C52" s="106">
        <v>29445</v>
      </c>
      <c r="D52" s="107" t="s">
        <v>232</v>
      </c>
      <c r="E52" s="108">
        <v>32929.21</v>
      </c>
      <c r="F52" s="109">
        <v>43731</v>
      </c>
      <c r="G52" s="109">
        <v>47384</v>
      </c>
      <c r="H52" s="108">
        <v>0</v>
      </c>
      <c r="I52" s="108">
        <f t="shared" si="3"/>
        <v>32929.21</v>
      </c>
    </row>
    <row r="53" spans="2:9" ht="18" customHeight="1" x14ac:dyDescent="0.3">
      <c r="B53" s="105" t="s">
        <v>182</v>
      </c>
      <c r="C53" s="106">
        <v>54030.04</v>
      </c>
      <c r="D53" s="107" t="s">
        <v>233</v>
      </c>
      <c r="E53" s="108">
        <v>61488.94</v>
      </c>
      <c r="F53" s="109">
        <v>44250</v>
      </c>
      <c r="G53" s="109">
        <v>47902</v>
      </c>
      <c r="H53" s="108">
        <v>0</v>
      </c>
      <c r="I53" s="108">
        <f t="shared" si="3"/>
        <v>61488.94</v>
      </c>
    </row>
    <row r="54" spans="2:9" ht="18" customHeight="1" x14ac:dyDescent="0.3">
      <c r="B54" s="105" t="s">
        <v>182</v>
      </c>
      <c r="C54" s="106">
        <v>66542.78</v>
      </c>
      <c r="D54" s="107" t="s">
        <v>234</v>
      </c>
      <c r="E54" s="108">
        <v>74416.75</v>
      </c>
      <c r="F54" s="109">
        <v>43731</v>
      </c>
      <c r="G54" s="109">
        <v>47384</v>
      </c>
      <c r="H54" s="108">
        <v>0</v>
      </c>
      <c r="I54" s="108">
        <f t="shared" si="3"/>
        <v>74416.75</v>
      </c>
    </row>
    <row r="55" spans="2:9" ht="18" customHeight="1" x14ac:dyDescent="0.3">
      <c r="B55" s="105" t="s">
        <v>182</v>
      </c>
      <c r="C55" s="106">
        <v>18631.5</v>
      </c>
      <c r="D55" s="107" t="s">
        <v>235</v>
      </c>
      <c r="E55" s="108">
        <v>21203.599999999999</v>
      </c>
      <c r="F55" s="109">
        <v>44250</v>
      </c>
      <c r="G55" s="109">
        <v>47902</v>
      </c>
      <c r="H55" s="108">
        <v>0</v>
      </c>
      <c r="I55" s="108">
        <f t="shared" si="3"/>
        <v>21203.599999999999</v>
      </c>
    </row>
    <row r="56" spans="2:9" ht="18.75" customHeight="1" x14ac:dyDescent="0.3">
      <c r="B56" s="105" t="s">
        <v>182</v>
      </c>
      <c r="C56" s="106">
        <v>1823.2</v>
      </c>
      <c r="D56" s="107" t="s">
        <v>236</v>
      </c>
      <c r="E56" s="108">
        <v>2074.89</v>
      </c>
      <c r="F56" s="109">
        <v>44250</v>
      </c>
      <c r="G56" s="109">
        <v>47902</v>
      </c>
      <c r="H56" s="108">
        <v>0</v>
      </c>
      <c r="I56" s="108">
        <f t="shared" si="3"/>
        <v>2074.89</v>
      </c>
    </row>
    <row r="57" spans="2:9" ht="20.25" customHeight="1" x14ac:dyDescent="0.3">
      <c r="B57" s="105" t="s">
        <v>182</v>
      </c>
      <c r="C57" s="106">
        <v>66542.78</v>
      </c>
      <c r="D57" s="107" t="s">
        <v>237</v>
      </c>
      <c r="E57" s="108">
        <v>75729.08</v>
      </c>
      <c r="F57" s="109">
        <v>44250</v>
      </c>
      <c r="G57" s="109">
        <v>47902</v>
      </c>
      <c r="H57" s="108">
        <v>0</v>
      </c>
      <c r="I57" s="108">
        <f t="shared" si="3"/>
        <v>75729.08</v>
      </c>
    </row>
    <row r="58" spans="2:9" ht="18.75" customHeight="1" x14ac:dyDescent="0.3">
      <c r="B58" s="105" t="s">
        <v>182</v>
      </c>
      <c r="C58" s="106">
        <v>46577.81</v>
      </c>
      <c r="D58" s="107" t="s">
        <v>238</v>
      </c>
      <c r="E58" s="108">
        <v>53007.93</v>
      </c>
      <c r="F58" s="109">
        <v>44250</v>
      </c>
      <c r="G58" s="109">
        <v>47902</v>
      </c>
      <c r="H58" s="108">
        <v>0</v>
      </c>
      <c r="I58" s="108">
        <f t="shared" si="3"/>
        <v>53007.93</v>
      </c>
    </row>
    <row r="59" spans="2:9" ht="18.75" customHeight="1" x14ac:dyDescent="0.3">
      <c r="B59" s="105" t="s">
        <v>182</v>
      </c>
      <c r="C59" s="106">
        <v>15973.43</v>
      </c>
      <c r="D59" s="107" t="s">
        <v>239</v>
      </c>
      <c r="E59" s="108">
        <v>18178.580000000002</v>
      </c>
      <c r="F59" s="109">
        <v>44250</v>
      </c>
      <c r="G59" s="109">
        <v>47902</v>
      </c>
      <c r="H59" s="108">
        <v>0</v>
      </c>
      <c r="I59" s="108">
        <f t="shared" si="3"/>
        <v>18178.580000000002</v>
      </c>
    </row>
    <row r="60" spans="2:9" ht="19.5" customHeight="1" x14ac:dyDescent="0.3">
      <c r="B60" s="105" t="s">
        <v>182</v>
      </c>
      <c r="C60" s="106">
        <v>5771</v>
      </c>
      <c r="D60" s="107" t="s">
        <v>240</v>
      </c>
      <c r="E60" s="108">
        <v>6453.88</v>
      </c>
      <c r="F60" s="109">
        <v>43731</v>
      </c>
      <c r="G60" s="109">
        <v>47384</v>
      </c>
      <c r="H60" s="108">
        <v>0</v>
      </c>
      <c r="I60" s="108">
        <f t="shared" si="3"/>
        <v>6453.88</v>
      </c>
    </row>
    <row r="61" spans="2:9" ht="18" customHeight="1" x14ac:dyDescent="0.3">
      <c r="B61" s="105" t="s">
        <v>182</v>
      </c>
      <c r="C61" s="106">
        <v>91159.7</v>
      </c>
      <c r="D61" s="107" t="s">
        <v>241</v>
      </c>
      <c r="E61" s="108">
        <v>100184.02</v>
      </c>
      <c r="F61" s="109">
        <v>43437</v>
      </c>
      <c r="G61" s="109">
        <v>47090</v>
      </c>
      <c r="H61" s="110" t="s">
        <v>194</v>
      </c>
      <c r="I61" s="108">
        <f>E61-6453.88</f>
        <v>93730.14</v>
      </c>
    </row>
    <row r="62" spans="2:9" ht="18.75" customHeight="1" x14ac:dyDescent="0.3">
      <c r="B62" s="105" t="s">
        <v>182</v>
      </c>
      <c r="C62" s="106">
        <v>108358.72</v>
      </c>
      <c r="D62" s="107" t="s">
        <v>242</v>
      </c>
      <c r="E62" s="108">
        <v>121180.75</v>
      </c>
      <c r="F62" s="109">
        <v>43731</v>
      </c>
      <c r="G62" s="109">
        <v>47384</v>
      </c>
      <c r="H62" s="108">
        <v>0</v>
      </c>
      <c r="I62" s="108">
        <f>E62-H62</f>
        <v>121180.75</v>
      </c>
    </row>
    <row r="63" spans="2:9" ht="18.75" customHeight="1" x14ac:dyDescent="0.3">
      <c r="B63" s="105" t="s">
        <v>182</v>
      </c>
      <c r="C63" s="106">
        <v>19962</v>
      </c>
      <c r="D63" s="107" t="s">
        <v>243</v>
      </c>
      <c r="E63" s="108">
        <v>22324.09</v>
      </c>
      <c r="F63" s="109">
        <v>43731</v>
      </c>
      <c r="G63" s="109">
        <v>47384</v>
      </c>
      <c r="H63" s="108">
        <v>0</v>
      </c>
      <c r="I63" s="108">
        <f>E63-H63</f>
        <v>22324.09</v>
      </c>
    </row>
    <row r="64" spans="2:9" ht="18.75" customHeight="1" x14ac:dyDescent="0.3">
      <c r="B64" s="105" t="s">
        <v>182</v>
      </c>
      <c r="C64" s="106">
        <v>42000</v>
      </c>
      <c r="D64" s="107" t="s">
        <v>244</v>
      </c>
      <c r="E64" s="108">
        <v>47798.14</v>
      </c>
      <c r="F64" s="109">
        <v>44250</v>
      </c>
      <c r="G64" s="109">
        <v>47902</v>
      </c>
      <c r="H64" s="108">
        <v>0</v>
      </c>
      <c r="I64" s="108">
        <f>E64-H64</f>
        <v>47798.14</v>
      </c>
    </row>
    <row r="65" spans="2:9" ht="11.1" customHeight="1" x14ac:dyDescent="0.3">
      <c r="B65" s="253"/>
      <c r="C65" s="254"/>
      <c r="D65" s="89" t="s">
        <v>189</v>
      </c>
      <c r="E65" s="90">
        <f>SUM(E49:E64)</f>
        <v>872648.9</v>
      </c>
      <c r="F65" s="259"/>
      <c r="G65" s="230"/>
      <c r="H65" s="230"/>
      <c r="I65" s="231"/>
    </row>
    <row r="66" spans="2:9" ht="11.1" customHeight="1" x14ac:dyDescent="0.3">
      <c r="B66" s="255"/>
      <c r="C66" s="256"/>
      <c r="D66" s="92" t="s">
        <v>190</v>
      </c>
      <c r="E66" s="93"/>
      <c r="F66" s="232"/>
      <c r="G66" s="233"/>
      <c r="H66" s="233"/>
      <c r="I66" s="234"/>
    </row>
    <row r="67" spans="2:9" ht="11.1" customHeight="1" x14ac:dyDescent="0.3">
      <c r="B67" s="257"/>
      <c r="C67" s="258"/>
      <c r="D67" s="94" t="s">
        <v>191</v>
      </c>
      <c r="E67" s="95">
        <f>E65-6453.88</f>
        <v>866195.02</v>
      </c>
      <c r="F67" s="235"/>
      <c r="G67" s="236"/>
      <c r="H67" s="236"/>
      <c r="I67" s="237"/>
    </row>
    <row r="68" spans="2:9" s="71" customFormat="1" ht="16.95" customHeight="1" x14ac:dyDescent="0.3">
      <c r="B68" s="228" t="s">
        <v>245</v>
      </c>
      <c r="C68" s="228"/>
      <c r="D68" s="228"/>
      <c r="E68" s="228"/>
      <c r="F68" s="228"/>
      <c r="G68" s="228"/>
      <c r="H68" s="228"/>
      <c r="I68" s="228"/>
    </row>
    <row r="69" spans="2:9" s="71" customFormat="1" ht="15.75" customHeight="1" x14ac:dyDescent="0.3">
      <c r="B69" s="72" t="s">
        <v>174</v>
      </c>
      <c r="C69" s="96" t="s">
        <v>175</v>
      </c>
      <c r="D69" s="73" t="s">
        <v>176</v>
      </c>
      <c r="E69" s="74" t="s">
        <v>177</v>
      </c>
      <c r="F69" s="74" t="s">
        <v>178</v>
      </c>
      <c r="G69" s="74" t="s">
        <v>179</v>
      </c>
      <c r="H69" s="76" t="s">
        <v>169</v>
      </c>
      <c r="I69" s="77" t="s">
        <v>180</v>
      </c>
    </row>
    <row r="70" spans="2:9" ht="38.25" customHeight="1" x14ac:dyDescent="0.3">
      <c r="B70" s="84" t="s">
        <v>182</v>
      </c>
      <c r="C70" s="85">
        <v>56392</v>
      </c>
      <c r="D70" s="86" t="s">
        <v>246</v>
      </c>
      <c r="E70" s="87">
        <v>60975.48</v>
      </c>
      <c r="F70" s="87" t="s">
        <v>195</v>
      </c>
      <c r="G70" s="87" t="s">
        <v>196</v>
      </c>
      <c r="H70" s="87">
        <v>0</v>
      </c>
      <c r="I70" s="87">
        <f>E70-H70</f>
        <v>60975.48</v>
      </c>
    </row>
    <row r="71" spans="2:9" ht="22.5" customHeight="1" x14ac:dyDescent="0.3">
      <c r="B71" s="84" t="s">
        <v>182</v>
      </c>
      <c r="C71" s="85">
        <v>17000</v>
      </c>
      <c r="D71" s="86" t="s">
        <v>247</v>
      </c>
      <c r="E71" s="87">
        <v>18381.740000000002</v>
      </c>
      <c r="F71" s="87" t="s">
        <v>195</v>
      </c>
      <c r="G71" s="87" t="s">
        <v>196</v>
      </c>
      <c r="H71" s="87">
        <v>10393</v>
      </c>
      <c r="I71" s="87">
        <f>E71-H71</f>
        <v>7988.7400000000016</v>
      </c>
    </row>
    <row r="72" spans="2:9" ht="30.75" customHeight="1" x14ac:dyDescent="0.3">
      <c r="B72" s="84" t="s">
        <v>182</v>
      </c>
      <c r="C72" s="85">
        <v>56391</v>
      </c>
      <c r="D72" s="86" t="s">
        <v>248</v>
      </c>
      <c r="E72" s="87">
        <v>61191.62</v>
      </c>
      <c r="F72" s="87">
        <v>43418</v>
      </c>
      <c r="G72" s="87">
        <v>47071</v>
      </c>
      <c r="H72" s="87">
        <v>0</v>
      </c>
      <c r="I72" s="87">
        <f>E72-H72</f>
        <v>61191.62</v>
      </c>
    </row>
    <row r="73" spans="2:9" ht="30.75" customHeight="1" x14ac:dyDescent="0.3">
      <c r="B73" s="105" t="s">
        <v>182</v>
      </c>
      <c r="C73" s="106">
        <v>542</v>
      </c>
      <c r="D73" s="107" t="s">
        <v>249</v>
      </c>
      <c r="E73" s="108">
        <v>604.63</v>
      </c>
      <c r="F73" s="109">
        <v>43741</v>
      </c>
      <c r="G73" s="109">
        <v>47394</v>
      </c>
      <c r="H73" s="108">
        <v>0</v>
      </c>
      <c r="I73" s="108">
        <v>604.63</v>
      </c>
    </row>
    <row r="74" spans="2:9" ht="30.75" customHeight="1" x14ac:dyDescent="0.3">
      <c r="B74" s="105" t="s">
        <v>182</v>
      </c>
      <c r="C74" s="106">
        <v>6503</v>
      </c>
      <c r="D74" s="107" t="s">
        <v>250</v>
      </c>
      <c r="E74" s="108">
        <v>7307.11</v>
      </c>
      <c r="F74" s="109">
        <v>43788</v>
      </c>
      <c r="G74" s="109">
        <v>47441</v>
      </c>
      <c r="H74" s="108">
        <v>1182.18</v>
      </c>
      <c r="I74" s="108">
        <f t="shared" ref="I74:I85" si="4">E74-H74</f>
        <v>6124.9299999999994</v>
      </c>
    </row>
    <row r="75" spans="2:9" ht="30.75" customHeight="1" x14ac:dyDescent="0.3">
      <c r="B75" s="105" t="s">
        <v>182</v>
      </c>
      <c r="C75" s="106">
        <v>7586</v>
      </c>
      <c r="D75" s="107" t="s">
        <v>251</v>
      </c>
      <c r="E75" s="108">
        <v>8524.02</v>
      </c>
      <c r="F75" s="109">
        <v>43788</v>
      </c>
      <c r="G75" s="109">
        <v>47441</v>
      </c>
      <c r="H75" s="108"/>
      <c r="I75" s="108">
        <f t="shared" si="4"/>
        <v>8524.02</v>
      </c>
    </row>
    <row r="76" spans="2:9" ht="30.75" customHeight="1" x14ac:dyDescent="0.3">
      <c r="B76" s="105" t="s">
        <v>182</v>
      </c>
      <c r="C76" s="106">
        <v>8128</v>
      </c>
      <c r="D76" s="107" t="s">
        <v>252</v>
      </c>
      <c r="E76" s="108">
        <v>9067.2900000000009</v>
      </c>
      <c r="F76" s="109">
        <v>43741</v>
      </c>
      <c r="G76" s="109">
        <v>47394</v>
      </c>
      <c r="H76" s="108"/>
      <c r="I76" s="108">
        <f t="shared" si="4"/>
        <v>9067.2900000000009</v>
      </c>
    </row>
    <row r="77" spans="2:9" ht="30.75" customHeight="1" x14ac:dyDescent="0.3">
      <c r="B77" s="105" t="s">
        <v>182</v>
      </c>
      <c r="C77" s="106">
        <v>18394</v>
      </c>
      <c r="D77" s="107" t="s">
        <v>253</v>
      </c>
      <c r="E77" s="108">
        <v>20668.45</v>
      </c>
      <c r="F77" s="109">
        <v>43788</v>
      </c>
      <c r="G77" s="109">
        <v>47441</v>
      </c>
      <c r="H77" s="108">
        <v>14157.65</v>
      </c>
      <c r="I77" s="108">
        <f t="shared" si="4"/>
        <v>6510.8000000000011</v>
      </c>
    </row>
    <row r="78" spans="2:9" ht="34.200000000000003" customHeight="1" x14ac:dyDescent="0.3">
      <c r="B78" s="105" t="s">
        <v>182</v>
      </c>
      <c r="C78" s="106">
        <v>27092.5</v>
      </c>
      <c r="D78" s="107" t="s">
        <v>254</v>
      </c>
      <c r="E78" s="108">
        <v>30223.37</v>
      </c>
      <c r="F78" s="109">
        <v>43741</v>
      </c>
      <c r="G78" s="109">
        <v>47394</v>
      </c>
      <c r="H78" s="108">
        <v>0</v>
      </c>
      <c r="I78" s="108">
        <f t="shared" si="4"/>
        <v>30223.37</v>
      </c>
    </row>
    <row r="79" spans="2:9" ht="30.75" customHeight="1" x14ac:dyDescent="0.3">
      <c r="B79" s="78" t="s">
        <v>181</v>
      </c>
      <c r="C79" s="79">
        <v>37193</v>
      </c>
      <c r="D79" s="80" t="s">
        <v>255</v>
      </c>
      <c r="E79" s="81">
        <v>0</v>
      </c>
      <c r="F79" s="82"/>
      <c r="G79" s="82"/>
      <c r="H79" s="81">
        <v>0</v>
      </c>
      <c r="I79" s="81">
        <f t="shared" si="4"/>
        <v>0</v>
      </c>
    </row>
    <row r="80" spans="2:9" ht="30" customHeight="1" x14ac:dyDescent="0.3">
      <c r="B80" s="105" t="s">
        <v>182</v>
      </c>
      <c r="C80" s="106">
        <v>21998</v>
      </c>
      <c r="D80" s="107" t="s">
        <v>256</v>
      </c>
      <c r="E80" s="108">
        <v>24718.09</v>
      </c>
      <c r="F80" s="109">
        <v>43788</v>
      </c>
      <c r="G80" s="109">
        <v>47441</v>
      </c>
      <c r="H80" s="108">
        <v>0</v>
      </c>
      <c r="I80" s="108">
        <f t="shared" si="4"/>
        <v>24718.09</v>
      </c>
    </row>
    <row r="81" spans="2:9" ht="24.75" customHeight="1" x14ac:dyDescent="0.3">
      <c r="B81" s="105" t="s">
        <v>182</v>
      </c>
      <c r="C81" s="106">
        <v>11989</v>
      </c>
      <c r="D81" s="107" t="s">
        <v>257</v>
      </c>
      <c r="E81" s="108">
        <v>13374.48</v>
      </c>
      <c r="F81" s="109">
        <v>43741</v>
      </c>
      <c r="G81" s="109">
        <v>47394</v>
      </c>
      <c r="H81" s="108">
        <v>0</v>
      </c>
      <c r="I81" s="108">
        <f t="shared" si="4"/>
        <v>13374.48</v>
      </c>
    </row>
    <row r="82" spans="2:9" ht="33.75" customHeight="1" x14ac:dyDescent="0.3">
      <c r="B82" s="105" t="s">
        <v>182</v>
      </c>
      <c r="C82" s="106">
        <v>27092.5</v>
      </c>
      <c r="D82" s="107" t="s">
        <v>258</v>
      </c>
      <c r="E82" s="108">
        <v>30442.54</v>
      </c>
      <c r="F82" s="109">
        <v>43788</v>
      </c>
      <c r="G82" s="109">
        <v>47394</v>
      </c>
      <c r="H82" s="108">
        <v>0</v>
      </c>
      <c r="I82" s="108">
        <f t="shared" si="4"/>
        <v>30442.54</v>
      </c>
    </row>
    <row r="83" spans="2:9" ht="30.75" customHeight="1" x14ac:dyDescent="0.3">
      <c r="B83" s="78" t="s">
        <v>182</v>
      </c>
      <c r="C83" s="79">
        <v>2350</v>
      </c>
      <c r="D83" s="80" t="s">
        <v>259</v>
      </c>
      <c r="E83" s="81">
        <v>2621.57</v>
      </c>
      <c r="F83" s="111">
        <v>43788</v>
      </c>
      <c r="G83" s="111">
        <v>47441</v>
      </c>
      <c r="H83" s="81">
        <v>2621.57</v>
      </c>
      <c r="I83" s="81">
        <f>E83-H83</f>
        <v>0</v>
      </c>
    </row>
    <row r="84" spans="2:9" ht="42" customHeight="1" x14ac:dyDescent="0.3">
      <c r="B84" s="105" t="s">
        <v>182</v>
      </c>
      <c r="C84" s="106">
        <v>56391</v>
      </c>
      <c r="D84" s="107" t="s">
        <v>260</v>
      </c>
      <c r="E84" s="108">
        <v>62907.68</v>
      </c>
      <c r="F84" s="109">
        <v>43741</v>
      </c>
      <c r="G84" s="109">
        <v>47394</v>
      </c>
      <c r="H84" s="108">
        <v>0</v>
      </c>
      <c r="I84" s="108">
        <f t="shared" si="4"/>
        <v>62907.68</v>
      </c>
    </row>
    <row r="85" spans="2:9" ht="40.5" customHeight="1" x14ac:dyDescent="0.3">
      <c r="B85" s="78" t="s">
        <v>182</v>
      </c>
      <c r="C85" s="79">
        <v>17100</v>
      </c>
      <c r="D85" s="80" t="s">
        <v>261</v>
      </c>
      <c r="E85" s="81">
        <v>19214.45</v>
      </c>
      <c r="F85" s="111">
        <v>43788</v>
      </c>
      <c r="G85" s="111">
        <v>47441</v>
      </c>
      <c r="H85" s="81">
        <v>19214.45</v>
      </c>
      <c r="I85" s="81">
        <f t="shared" si="4"/>
        <v>0</v>
      </c>
    </row>
    <row r="86" spans="2:9" ht="11.1" customHeight="1" x14ac:dyDescent="0.3">
      <c r="B86" s="253"/>
      <c r="C86" s="254"/>
      <c r="D86" s="89" t="s">
        <v>189</v>
      </c>
      <c r="E86" s="90">
        <f>SUM(E70:E85)</f>
        <v>370222.52</v>
      </c>
      <c r="F86" s="260"/>
      <c r="G86" s="261"/>
      <c r="H86" s="261"/>
      <c r="I86" s="262"/>
    </row>
    <row r="87" spans="2:9" ht="11.1" customHeight="1" x14ac:dyDescent="0.3">
      <c r="B87" s="255"/>
      <c r="C87" s="256"/>
      <c r="D87" s="92" t="s">
        <v>190</v>
      </c>
      <c r="E87" s="93">
        <f>C79</f>
        <v>37193</v>
      </c>
      <c r="F87" s="263"/>
      <c r="G87" s="264"/>
      <c r="H87" s="264"/>
      <c r="I87" s="265"/>
    </row>
    <row r="88" spans="2:9" ht="11.1" customHeight="1" x14ac:dyDescent="0.3">
      <c r="B88" s="257"/>
      <c r="C88" s="258"/>
      <c r="D88" s="94" t="s">
        <v>191</v>
      </c>
      <c r="E88" s="95">
        <f>E86+E87</f>
        <v>407415.52</v>
      </c>
      <c r="F88" s="266"/>
      <c r="G88" s="267"/>
      <c r="H88" s="267"/>
      <c r="I88" s="268"/>
    </row>
    <row r="89" spans="2:9" ht="4.5" customHeight="1" x14ac:dyDescent="0.3">
      <c r="B89" s="112"/>
      <c r="C89" s="113"/>
      <c r="D89" s="114"/>
      <c r="E89" s="115"/>
      <c r="F89" s="115"/>
      <c r="G89" s="115"/>
      <c r="H89" s="116"/>
      <c r="I89" s="116"/>
    </row>
    <row r="90" spans="2:9" ht="11.1" customHeight="1" x14ac:dyDescent="0.3">
      <c r="B90" s="238" t="s">
        <v>197</v>
      </c>
      <c r="C90" s="239"/>
      <c r="D90" s="117" t="s">
        <v>189</v>
      </c>
      <c r="E90" s="118">
        <f>E24+E44+E65+E86</f>
        <v>1641887.6600000001</v>
      </c>
      <c r="F90" s="244"/>
      <c r="G90" s="245"/>
      <c r="H90" s="245"/>
      <c r="I90" s="246"/>
    </row>
    <row r="91" spans="2:9" ht="11.1" customHeight="1" x14ac:dyDescent="0.3">
      <c r="B91" s="240"/>
      <c r="C91" s="241"/>
      <c r="D91" s="119" t="s">
        <v>190</v>
      </c>
      <c r="E91" s="120">
        <f>E25+E45+E66+E87</f>
        <v>322051.89999999997</v>
      </c>
      <c r="F91" s="247"/>
      <c r="G91" s="248"/>
      <c r="H91" s="248"/>
      <c r="I91" s="249"/>
    </row>
    <row r="92" spans="2:9" ht="11.1" customHeight="1" x14ac:dyDescent="0.3">
      <c r="B92" s="242"/>
      <c r="C92" s="243"/>
      <c r="D92" s="121" t="s">
        <v>191</v>
      </c>
      <c r="E92" s="122">
        <f>E90+E91</f>
        <v>1963939.56</v>
      </c>
      <c r="F92" s="250"/>
      <c r="G92" s="251"/>
      <c r="H92" s="251"/>
      <c r="I92" s="252"/>
    </row>
    <row r="95" spans="2:9" x14ac:dyDescent="0.3">
      <c r="E95" s="126"/>
    </row>
  </sheetData>
  <mergeCells count="21">
    <mergeCell ref="B90:C92"/>
    <mergeCell ref="F90:I92"/>
    <mergeCell ref="B47:I47"/>
    <mergeCell ref="B65:C67"/>
    <mergeCell ref="F65:I67"/>
    <mergeCell ref="B68:I68"/>
    <mergeCell ref="B86:C88"/>
    <mergeCell ref="F86:I88"/>
    <mergeCell ref="B44:C46"/>
    <mergeCell ref="F44:I46"/>
    <mergeCell ref="B1:I1"/>
    <mergeCell ref="B2:I2"/>
    <mergeCell ref="B3:I3"/>
    <mergeCell ref="B4:I4"/>
    <mergeCell ref="B5:I5"/>
    <mergeCell ref="B6:I6"/>
    <mergeCell ref="B7:I7"/>
    <mergeCell ref="B9:I9"/>
    <mergeCell ref="B24:C26"/>
    <mergeCell ref="F24:I26"/>
    <mergeCell ref="B27:I27"/>
  </mergeCells>
  <pageMargins left="0.7" right="0.7" top="0.75" bottom="0.75" header="0.3" footer="0.3"/>
  <pageSetup paperSize="9" scale="13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29A8-37FB-456B-B56A-72E56044D878}">
  <dimension ref="B1:F32"/>
  <sheetViews>
    <sheetView workbookViewId="0">
      <selection activeCell="E17" sqref="E17"/>
    </sheetView>
  </sheetViews>
  <sheetFormatPr defaultRowHeight="14.4" x14ac:dyDescent="0.3"/>
  <cols>
    <col min="2" max="2" width="31.88671875" customWidth="1"/>
    <col min="3" max="3" width="14.44140625" customWidth="1"/>
    <col min="4" max="4" width="15" customWidth="1"/>
    <col min="5" max="5" width="21.88671875" customWidth="1"/>
  </cols>
  <sheetData>
    <row r="1" spans="2:6" ht="15" thickBot="1" x14ac:dyDescent="0.35">
      <c r="B1" t="s">
        <v>156</v>
      </c>
    </row>
    <row r="2" spans="2:6" ht="15" thickBot="1" x14ac:dyDescent="0.35">
      <c r="B2" s="25" t="s">
        <v>126</v>
      </c>
      <c r="C2" s="26" t="s">
        <v>127</v>
      </c>
      <c r="D2" s="26" t="s">
        <v>128</v>
      </c>
      <c r="E2" s="26" t="s">
        <v>129</v>
      </c>
      <c r="F2" s="26" t="s">
        <v>51</v>
      </c>
    </row>
    <row r="3" spans="2:6" ht="15" thickBot="1" x14ac:dyDescent="0.35">
      <c r="B3" s="27" t="s">
        <v>130</v>
      </c>
      <c r="C3" s="28"/>
      <c r="D3" s="28"/>
      <c r="E3" s="28"/>
      <c r="F3" s="29"/>
    </row>
    <row r="4" spans="2:6" ht="15" thickBot="1" x14ac:dyDescent="0.35">
      <c r="B4" s="30" t="s">
        <v>131</v>
      </c>
      <c r="C4" s="31">
        <v>49883</v>
      </c>
      <c r="D4" s="31">
        <v>177884</v>
      </c>
      <c r="E4" s="31">
        <v>10674</v>
      </c>
      <c r="F4" s="32">
        <v>238441</v>
      </c>
    </row>
    <row r="5" spans="2:6" ht="15" thickBot="1" x14ac:dyDescent="0.35">
      <c r="B5" s="30" t="s">
        <v>132</v>
      </c>
      <c r="C5" s="31">
        <v>18232</v>
      </c>
      <c r="D5" s="31">
        <v>65016</v>
      </c>
      <c r="E5" s="31">
        <v>9881</v>
      </c>
      <c r="F5" s="32">
        <v>93129</v>
      </c>
    </row>
    <row r="6" spans="2:6" ht="15" thickBot="1" x14ac:dyDescent="0.35">
      <c r="B6" s="30" t="s">
        <v>133</v>
      </c>
      <c r="C6" s="31">
        <v>100184</v>
      </c>
      <c r="D6" s="31">
        <v>355371</v>
      </c>
      <c r="E6" s="31">
        <v>55253</v>
      </c>
      <c r="F6" s="32">
        <v>510808</v>
      </c>
    </row>
    <row r="7" spans="2:6" ht="15" thickBot="1" x14ac:dyDescent="0.35">
      <c r="B7" s="30" t="s">
        <v>134</v>
      </c>
      <c r="C7" s="31">
        <v>185074</v>
      </c>
      <c r="D7" s="33" t="s">
        <v>135</v>
      </c>
      <c r="E7" s="31">
        <v>22441</v>
      </c>
      <c r="F7" s="32">
        <v>207515</v>
      </c>
    </row>
    <row r="8" spans="2:6" ht="15" thickBot="1" x14ac:dyDescent="0.35">
      <c r="B8" s="27" t="s">
        <v>136</v>
      </c>
      <c r="C8" s="34"/>
      <c r="D8" s="34"/>
      <c r="E8" s="34"/>
      <c r="F8" s="35"/>
    </row>
    <row r="9" spans="2:6" ht="15" thickBot="1" x14ac:dyDescent="0.35">
      <c r="B9" s="30" t="s">
        <v>137</v>
      </c>
      <c r="C9" s="36"/>
      <c r="D9" s="37"/>
      <c r="E9" s="38">
        <v>28589</v>
      </c>
      <c r="F9" s="39">
        <v>28589</v>
      </c>
    </row>
    <row r="10" spans="2:6" ht="15" thickBot="1" x14ac:dyDescent="0.35">
      <c r="B10" s="30" t="s">
        <v>138</v>
      </c>
      <c r="C10" s="38">
        <v>80316</v>
      </c>
      <c r="D10" s="37"/>
      <c r="E10" s="37"/>
      <c r="F10" s="39">
        <v>80316</v>
      </c>
    </row>
    <row r="11" spans="2:6" ht="15" thickBot="1" x14ac:dyDescent="0.35">
      <c r="B11" s="30" t="s">
        <v>139</v>
      </c>
      <c r="C11" s="37"/>
      <c r="D11" s="38">
        <v>9000</v>
      </c>
      <c r="E11" s="37"/>
      <c r="F11" s="39">
        <v>9000</v>
      </c>
    </row>
    <row r="12" spans="2:6" ht="15" thickBot="1" x14ac:dyDescent="0.35">
      <c r="B12" s="30" t="s">
        <v>140</v>
      </c>
      <c r="C12" s="38">
        <v>15550</v>
      </c>
      <c r="D12" s="37"/>
      <c r="E12" s="37"/>
      <c r="F12" s="39">
        <v>15550</v>
      </c>
    </row>
    <row r="13" spans="2:6" ht="15" thickBot="1" x14ac:dyDescent="0.35">
      <c r="B13" s="40" t="s">
        <v>51</v>
      </c>
      <c r="C13" s="32">
        <v>449239</v>
      </c>
      <c r="D13" s="32">
        <v>607271</v>
      </c>
      <c r="E13" s="32">
        <v>126838</v>
      </c>
      <c r="F13" s="41">
        <v>1183348</v>
      </c>
    </row>
    <row r="15" spans="2:6" ht="15" thickBot="1" x14ac:dyDescent="0.35"/>
    <row r="16" spans="2:6" ht="28.2" thickBot="1" x14ac:dyDescent="0.35">
      <c r="B16" s="42" t="s">
        <v>141</v>
      </c>
      <c r="C16" s="43" t="s">
        <v>142</v>
      </c>
      <c r="D16" s="43" t="s">
        <v>143</v>
      </c>
      <c r="E16" s="44" t="s">
        <v>144</v>
      </c>
    </row>
    <row r="17" spans="2:6" ht="15" thickBot="1" x14ac:dyDescent="0.35">
      <c r="B17" s="45">
        <v>814545</v>
      </c>
      <c r="C17" s="46" t="s">
        <v>145</v>
      </c>
      <c r="D17" s="47">
        <v>857878</v>
      </c>
      <c r="E17" s="47">
        <v>34315</v>
      </c>
    </row>
    <row r="18" spans="2:6" ht="15" thickBot="1" x14ac:dyDescent="0.35">
      <c r="B18" s="45">
        <v>814545</v>
      </c>
      <c r="C18" s="46" t="s">
        <v>146</v>
      </c>
      <c r="D18" s="47">
        <v>856656</v>
      </c>
      <c r="E18" s="46" t="s">
        <v>147</v>
      </c>
    </row>
    <row r="19" spans="2:6" ht="15" thickBot="1" x14ac:dyDescent="0.35">
      <c r="B19" s="45">
        <v>814545</v>
      </c>
      <c r="C19" s="46" t="s">
        <v>148</v>
      </c>
      <c r="D19" s="47">
        <v>855598</v>
      </c>
      <c r="E19" s="47">
        <v>57039</v>
      </c>
    </row>
    <row r="22" spans="2:6" ht="15" thickBot="1" x14ac:dyDescent="0.35">
      <c r="B22" s="48" t="s">
        <v>149</v>
      </c>
    </row>
    <row r="23" spans="2:6" x14ac:dyDescent="0.3">
      <c r="B23" s="271" t="s">
        <v>150</v>
      </c>
      <c r="C23" s="274" t="s">
        <v>127</v>
      </c>
      <c r="D23" s="277" t="s">
        <v>128</v>
      </c>
      <c r="E23" s="49"/>
      <c r="F23" s="49"/>
    </row>
    <row r="24" spans="2:6" x14ac:dyDescent="0.3">
      <c r="B24" s="272"/>
      <c r="C24" s="275"/>
      <c r="D24" s="278"/>
      <c r="E24" s="50" t="s">
        <v>151</v>
      </c>
      <c r="F24" s="50"/>
    </row>
    <row r="25" spans="2:6" ht="15" thickBot="1" x14ac:dyDescent="0.35">
      <c r="B25" s="273"/>
      <c r="C25" s="276"/>
      <c r="D25" s="279"/>
      <c r="E25" s="51"/>
      <c r="F25" s="52" t="s">
        <v>85</v>
      </c>
    </row>
    <row r="26" spans="2:6" ht="15" thickBot="1" x14ac:dyDescent="0.35">
      <c r="B26" s="53" t="s">
        <v>152</v>
      </c>
      <c r="C26" s="54"/>
      <c r="D26" s="55">
        <v>28173</v>
      </c>
      <c r="E26" s="56"/>
      <c r="F26" s="56"/>
    </row>
    <row r="27" spans="2:6" ht="15" thickBot="1" x14ac:dyDescent="0.35">
      <c r="B27" s="53" t="s">
        <v>132</v>
      </c>
      <c r="C27" s="54">
        <v>365</v>
      </c>
      <c r="D27" s="55">
        <v>10806</v>
      </c>
      <c r="E27" s="56"/>
      <c r="F27" s="56"/>
    </row>
    <row r="28" spans="2:6" ht="15" thickBot="1" x14ac:dyDescent="0.35">
      <c r="B28" s="53" t="s">
        <v>133</v>
      </c>
      <c r="C28" s="55">
        <v>2074</v>
      </c>
      <c r="D28" s="55">
        <v>61488</v>
      </c>
      <c r="E28" s="56"/>
      <c r="F28" s="56"/>
    </row>
    <row r="29" spans="2:6" ht="15" thickBot="1" x14ac:dyDescent="0.35">
      <c r="B29" s="53" t="s">
        <v>153</v>
      </c>
      <c r="C29" s="54" t="s">
        <v>154</v>
      </c>
      <c r="D29" s="54"/>
      <c r="E29" s="56"/>
      <c r="F29" s="57"/>
    </row>
    <row r="30" spans="2:6" x14ac:dyDescent="0.3">
      <c r="B30" s="280" t="s">
        <v>51</v>
      </c>
      <c r="C30" s="282">
        <v>27157</v>
      </c>
      <c r="D30" s="284">
        <v>100467</v>
      </c>
      <c r="E30" s="58"/>
      <c r="F30" s="269"/>
    </row>
    <row r="31" spans="2:6" ht="15" thickBot="1" x14ac:dyDescent="0.35">
      <c r="B31" s="281"/>
      <c r="C31" s="283"/>
      <c r="D31" s="285"/>
      <c r="E31" s="59">
        <v>127624</v>
      </c>
      <c r="F31" s="270"/>
    </row>
    <row r="32" spans="2:6" x14ac:dyDescent="0.3">
      <c r="B32" t="s">
        <v>155</v>
      </c>
    </row>
  </sheetData>
  <mergeCells count="7">
    <mergeCell ref="F30:F31"/>
    <mergeCell ref="B23:B25"/>
    <mergeCell ref="C23:C25"/>
    <mergeCell ref="D23:D25"/>
    <mergeCell ref="B30:B31"/>
    <mergeCell ref="C30:C31"/>
    <mergeCell ref="D30:D3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8D0B1-BCAB-4DBB-ABD7-84F80D11721C}">
  <dimension ref="A1:E54"/>
  <sheetViews>
    <sheetView workbookViewId="0">
      <selection activeCell="G30" sqref="G30"/>
    </sheetView>
  </sheetViews>
  <sheetFormatPr defaultRowHeight="14.4" x14ac:dyDescent="0.3"/>
  <cols>
    <col min="1" max="1" width="17.33203125" customWidth="1"/>
    <col min="2" max="2" width="13.88671875" customWidth="1"/>
    <col min="3" max="3" width="16.33203125" customWidth="1"/>
    <col min="4" max="4" width="16.5546875" customWidth="1"/>
  </cols>
  <sheetData>
    <row r="1" spans="1:5" x14ac:dyDescent="0.3">
      <c r="A1" s="4" t="s">
        <v>371</v>
      </c>
      <c r="D1" s="18"/>
    </row>
    <row r="3" spans="1:5" x14ac:dyDescent="0.3">
      <c r="A3" s="152" t="s">
        <v>342</v>
      </c>
      <c r="D3" s="18"/>
    </row>
    <row r="5" spans="1:5" x14ac:dyDescent="0.3">
      <c r="A5" s="4" t="s">
        <v>345</v>
      </c>
      <c r="D5" s="18"/>
    </row>
    <row r="6" spans="1:5" x14ac:dyDescent="0.3">
      <c r="A6" t="s">
        <v>343</v>
      </c>
      <c r="D6" s="18">
        <v>10000</v>
      </c>
    </row>
    <row r="7" spans="1:5" x14ac:dyDescent="0.3">
      <c r="A7" t="s">
        <v>344</v>
      </c>
      <c r="D7" s="18">
        <v>2610</v>
      </c>
      <c r="E7" t="s">
        <v>346</v>
      </c>
    </row>
    <row r="8" spans="1:5" x14ac:dyDescent="0.3">
      <c r="A8" t="s">
        <v>347</v>
      </c>
      <c r="D8" s="18">
        <v>28569.78</v>
      </c>
    </row>
    <row r="9" spans="1:5" x14ac:dyDescent="0.3">
      <c r="A9" t="s">
        <v>348</v>
      </c>
      <c r="D9" s="18">
        <v>80316</v>
      </c>
    </row>
    <row r="10" spans="1:5" x14ac:dyDescent="0.3">
      <c r="A10" t="s">
        <v>349</v>
      </c>
      <c r="D10" s="18">
        <v>9000</v>
      </c>
    </row>
    <row r="11" spans="1:5" x14ac:dyDescent="0.3">
      <c r="A11" t="s">
        <v>350</v>
      </c>
      <c r="D11" s="18">
        <v>3000</v>
      </c>
    </row>
    <row r="12" spans="1:5" x14ac:dyDescent="0.3">
      <c r="A12" t="s">
        <v>117</v>
      </c>
      <c r="D12" s="18">
        <v>25838.92</v>
      </c>
      <c r="E12" t="s">
        <v>372</v>
      </c>
    </row>
    <row r="13" spans="1:5" x14ac:dyDescent="0.3">
      <c r="A13" t="s">
        <v>352</v>
      </c>
      <c r="D13" s="18">
        <v>2331.09</v>
      </c>
    </row>
    <row r="14" spans="1:5" x14ac:dyDescent="0.3">
      <c r="A14" t="s">
        <v>351</v>
      </c>
      <c r="D14" s="18">
        <v>956.88</v>
      </c>
      <c r="E14" t="s">
        <v>354</v>
      </c>
    </row>
    <row r="16" spans="1:5" x14ac:dyDescent="0.3">
      <c r="D16" s="24">
        <v>162622.67000000001</v>
      </c>
    </row>
    <row r="18" spans="1:4" x14ac:dyDescent="0.3">
      <c r="D18" s="24">
        <v>162622.67000000001</v>
      </c>
    </row>
    <row r="20" spans="1:4" x14ac:dyDescent="0.3">
      <c r="A20" t="s">
        <v>353</v>
      </c>
      <c r="D20" s="24">
        <v>104806.57</v>
      </c>
    </row>
    <row r="22" spans="1:4" x14ac:dyDescent="0.3">
      <c r="A22" t="s">
        <v>355</v>
      </c>
      <c r="D22" s="164">
        <v>267429.24</v>
      </c>
    </row>
    <row r="25" spans="1:4" x14ac:dyDescent="0.3">
      <c r="A25" s="4" t="s">
        <v>361</v>
      </c>
      <c r="D25" s="18"/>
    </row>
    <row r="27" spans="1:4" x14ac:dyDescent="0.3">
      <c r="A27" t="s">
        <v>17</v>
      </c>
      <c r="C27" s="18">
        <v>10400</v>
      </c>
      <c r="D27" s="18"/>
    </row>
    <row r="28" spans="1:4" x14ac:dyDescent="0.3">
      <c r="A28" t="s">
        <v>362</v>
      </c>
      <c r="C28" s="18">
        <v>3607</v>
      </c>
      <c r="D28" s="18"/>
    </row>
    <row r="29" spans="1:4" x14ac:dyDescent="0.3">
      <c r="A29" t="s">
        <v>363</v>
      </c>
      <c r="C29" s="18">
        <v>4500</v>
      </c>
      <c r="D29" s="18"/>
    </row>
    <row r="30" spans="1:4" x14ac:dyDescent="0.3">
      <c r="A30" t="s">
        <v>364</v>
      </c>
      <c r="C30" s="18">
        <v>1000</v>
      </c>
      <c r="D30" s="18" t="s">
        <v>365</v>
      </c>
    </row>
    <row r="31" spans="1:4" x14ac:dyDescent="0.3">
      <c r="C31" s="18"/>
      <c r="D31" s="18"/>
    </row>
    <row r="32" spans="1:4" x14ac:dyDescent="0.3">
      <c r="C32" s="24">
        <v>19507</v>
      </c>
      <c r="D32" s="18"/>
    </row>
    <row r="34" spans="1:4" x14ac:dyDescent="0.3">
      <c r="A34" s="152" t="s">
        <v>356</v>
      </c>
      <c r="B34" s="153"/>
      <c r="C34" s="152"/>
    </row>
    <row r="36" spans="1:4" x14ac:dyDescent="0.3">
      <c r="A36" t="s">
        <v>357</v>
      </c>
      <c r="D36">
        <v>239247.61</v>
      </c>
    </row>
    <row r="38" spans="1:4" x14ac:dyDescent="0.3">
      <c r="A38" t="s">
        <v>358</v>
      </c>
      <c r="D38">
        <v>15650.92</v>
      </c>
    </row>
    <row r="40" spans="1:4" x14ac:dyDescent="0.3">
      <c r="A40" t="s">
        <v>359</v>
      </c>
      <c r="D40">
        <v>20508.82</v>
      </c>
    </row>
    <row r="42" spans="1:4" x14ac:dyDescent="0.3">
      <c r="A42" t="s">
        <v>360</v>
      </c>
      <c r="D42" s="148">
        <v>275407.34999999998</v>
      </c>
    </row>
    <row r="46" spans="1:4" x14ac:dyDescent="0.3">
      <c r="A46" s="154" t="s">
        <v>366</v>
      </c>
      <c r="B46" s="155"/>
      <c r="C46" s="156"/>
      <c r="D46" s="18"/>
    </row>
    <row r="47" spans="1:4" x14ac:dyDescent="0.3">
      <c r="A47" s="157"/>
      <c r="B47" s="142"/>
      <c r="C47" s="158"/>
      <c r="D47" s="18"/>
    </row>
    <row r="48" spans="1:4" x14ac:dyDescent="0.3">
      <c r="A48" s="157" t="s">
        <v>367</v>
      </c>
      <c r="B48" s="142"/>
      <c r="C48" s="158">
        <v>275407.34999999998</v>
      </c>
      <c r="D48" s="18"/>
    </row>
    <row r="49" spans="1:3" x14ac:dyDescent="0.3">
      <c r="A49" s="157" t="s">
        <v>368</v>
      </c>
      <c r="B49" s="142">
        <v>162622.67000000001</v>
      </c>
      <c r="C49" s="158">
        <v>112784.67999999996</v>
      </c>
    </row>
    <row r="50" spans="1:3" x14ac:dyDescent="0.3">
      <c r="A50" s="157" t="s">
        <v>369</v>
      </c>
      <c r="B50" s="144">
        <v>19507</v>
      </c>
      <c r="C50" s="159">
        <v>93277.679999999964</v>
      </c>
    </row>
    <row r="51" spans="1:3" x14ac:dyDescent="0.3">
      <c r="A51" s="157"/>
      <c r="B51" s="142"/>
      <c r="C51" s="159"/>
    </row>
    <row r="52" spans="1:3" x14ac:dyDescent="0.3">
      <c r="A52" s="157" t="s">
        <v>370</v>
      </c>
      <c r="B52" s="160">
        <v>93277.68</v>
      </c>
      <c r="C52" s="158"/>
    </row>
    <row r="53" spans="1:3" x14ac:dyDescent="0.3">
      <c r="A53" s="161"/>
      <c r="B53" s="162"/>
      <c r="C53" s="163"/>
    </row>
    <row r="54" spans="1:3" x14ac:dyDescent="0.3">
      <c r="B54" s="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A624-B1CD-4627-9CDE-5749ABA2838A}">
  <dimension ref="A1:D54"/>
  <sheetViews>
    <sheetView workbookViewId="0">
      <selection activeCell="I22" sqref="I22"/>
    </sheetView>
  </sheetViews>
  <sheetFormatPr defaultRowHeight="14.4" x14ac:dyDescent="0.3"/>
  <cols>
    <col min="2" max="2" width="15.44140625" customWidth="1"/>
    <col min="3" max="3" width="16.5546875" style="61" customWidth="1"/>
    <col min="4" max="4" width="13.44140625" style="61" customWidth="1"/>
  </cols>
  <sheetData>
    <row r="1" spans="1:4" x14ac:dyDescent="0.3">
      <c r="A1" s="4" t="s">
        <v>373</v>
      </c>
    </row>
    <row r="3" spans="1:4" x14ac:dyDescent="0.3">
      <c r="A3" s="152" t="s">
        <v>342</v>
      </c>
    </row>
    <row r="5" spans="1:4" x14ac:dyDescent="0.3">
      <c r="A5" s="4" t="s">
        <v>345</v>
      </c>
    </row>
    <row r="6" spans="1:4" x14ac:dyDescent="0.3">
      <c r="A6" t="s">
        <v>343</v>
      </c>
      <c r="D6" s="61">
        <v>10000</v>
      </c>
    </row>
    <row r="7" spans="1:4" x14ac:dyDescent="0.3">
      <c r="A7" t="s">
        <v>344</v>
      </c>
      <c r="D7" s="61">
        <v>3700</v>
      </c>
    </row>
    <row r="8" spans="1:4" x14ac:dyDescent="0.3">
      <c r="A8" t="s">
        <v>347</v>
      </c>
      <c r="D8" s="61">
        <v>28569.78</v>
      </c>
    </row>
    <row r="9" spans="1:4" x14ac:dyDescent="0.3">
      <c r="A9" t="s">
        <v>348</v>
      </c>
      <c r="D9" s="61">
        <v>80316</v>
      </c>
    </row>
    <row r="10" spans="1:4" x14ac:dyDescent="0.3">
      <c r="A10" t="s">
        <v>349</v>
      </c>
      <c r="D10" s="61">
        <v>9000</v>
      </c>
    </row>
    <row r="11" spans="1:4" x14ac:dyDescent="0.3">
      <c r="A11" t="s">
        <v>350</v>
      </c>
      <c r="D11" s="61">
        <v>3000</v>
      </c>
    </row>
    <row r="12" spans="1:4" x14ac:dyDescent="0.3">
      <c r="A12" t="s">
        <v>117</v>
      </c>
      <c r="D12" s="61">
        <v>25838.92</v>
      </c>
    </row>
    <row r="13" spans="1:4" x14ac:dyDescent="0.3">
      <c r="A13" t="s">
        <v>352</v>
      </c>
      <c r="D13" s="61">
        <v>2331.09</v>
      </c>
    </row>
    <row r="14" spans="1:4" x14ac:dyDescent="0.3">
      <c r="A14" t="s">
        <v>351</v>
      </c>
      <c r="D14" s="61">
        <v>4703</v>
      </c>
    </row>
    <row r="16" spans="1:4" x14ac:dyDescent="0.3">
      <c r="D16" s="62">
        <f>SUM(D6:D15)</f>
        <v>167458.79</v>
      </c>
    </row>
    <row r="18" spans="1:4" x14ac:dyDescent="0.3">
      <c r="D18" s="62"/>
    </row>
    <row r="20" spans="1:4" x14ac:dyDescent="0.3">
      <c r="A20" t="s">
        <v>353</v>
      </c>
      <c r="D20" s="62">
        <v>98358</v>
      </c>
    </row>
    <row r="22" spans="1:4" x14ac:dyDescent="0.3">
      <c r="A22" t="s">
        <v>374</v>
      </c>
      <c r="D22" s="141">
        <f>SUM(D16:D21)</f>
        <v>265816.79000000004</v>
      </c>
    </row>
    <row r="25" spans="1:4" x14ac:dyDescent="0.3">
      <c r="A25" s="4" t="s">
        <v>375</v>
      </c>
    </row>
    <row r="27" spans="1:4" x14ac:dyDescent="0.3">
      <c r="A27" t="s">
        <v>376</v>
      </c>
    </row>
    <row r="28" spans="1:4" x14ac:dyDescent="0.3">
      <c r="A28" t="s">
        <v>377</v>
      </c>
      <c r="D28" s="61">
        <v>50000</v>
      </c>
    </row>
    <row r="32" spans="1:4" x14ac:dyDescent="0.3">
      <c r="A32" s="4" t="s">
        <v>378</v>
      </c>
      <c r="B32" s="165">
        <v>45503</v>
      </c>
      <c r="C32" s="62"/>
    </row>
    <row r="34" spans="1:4" x14ac:dyDescent="0.3">
      <c r="A34" s="152"/>
      <c r="B34" s="153"/>
      <c r="C34" s="169"/>
    </row>
    <row r="36" spans="1:4" x14ac:dyDescent="0.3">
      <c r="A36" t="s">
        <v>357</v>
      </c>
      <c r="D36" s="61">
        <v>229441</v>
      </c>
    </row>
    <row r="38" spans="1:4" x14ac:dyDescent="0.3">
      <c r="A38" t="s">
        <v>358</v>
      </c>
      <c r="D38" s="61">
        <v>15866.27</v>
      </c>
    </row>
    <row r="40" spans="1:4" x14ac:dyDescent="0.3">
      <c r="A40" t="s">
        <v>359</v>
      </c>
      <c r="D40" s="61">
        <v>20508.82</v>
      </c>
    </row>
    <row r="42" spans="1:4" x14ac:dyDescent="0.3">
      <c r="A42" t="s">
        <v>360</v>
      </c>
      <c r="D42" s="141">
        <f>SUM(D36:D41)</f>
        <v>265816.08999999997</v>
      </c>
    </row>
    <row r="46" spans="1:4" x14ac:dyDescent="0.3">
      <c r="A46" s="167" t="s">
        <v>379</v>
      </c>
      <c r="B46" s="3"/>
      <c r="C46" s="168"/>
    </row>
    <row r="47" spans="1:4" x14ac:dyDescent="0.3">
      <c r="A47" s="3"/>
      <c r="B47" s="3"/>
      <c r="C47" s="168"/>
    </row>
    <row r="48" spans="1:4" x14ac:dyDescent="0.3">
      <c r="A48" s="3" t="s">
        <v>380</v>
      </c>
      <c r="B48" s="3"/>
      <c r="C48" s="168">
        <f>D42</f>
        <v>265816.08999999997</v>
      </c>
    </row>
    <row r="49" spans="1:3" x14ac:dyDescent="0.3">
      <c r="A49" s="3" t="s">
        <v>381</v>
      </c>
      <c r="B49" s="3"/>
      <c r="C49" s="168">
        <v>65795</v>
      </c>
    </row>
    <row r="50" spans="1:3" x14ac:dyDescent="0.3">
      <c r="A50" s="3"/>
      <c r="B50" s="166"/>
      <c r="C50" s="170">
        <f>SUM(C48:C49)</f>
        <v>331611.08999999997</v>
      </c>
    </row>
    <row r="51" spans="1:3" x14ac:dyDescent="0.3">
      <c r="A51" s="3" t="s">
        <v>382</v>
      </c>
      <c r="B51" s="3"/>
      <c r="C51" s="168">
        <v>50000</v>
      </c>
    </row>
    <row r="52" spans="1:3" x14ac:dyDescent="0.3">
      <c r="A52" s="3" t="s">
        <v>383</v>
      </c>
      <c r="B52" s="167"/>
      <c r="C52" s="168">
        <f>C50-C51</f>
        <v>281611.08999999997</v>
      </c>
    </row>
    <row r="53" spans="1:3" x14ac:dyDescent="0.3">
      <c r="A53" s="3" t="s">
        <v>368</v>
      </c>
      <c r="B53" s="167"/>
      <c r="C53" s="168">
        <f>D16</f>
        <v>167458.79</v>
      </c>
    </row>
    <row r="54" spans="1:3" x14ac:dyDescent="0.3">
      <c r="A54" s="167" t="s">
        <v>384</v>
      </c>
      <c r="B54" s="4"/>
      <c r="C54" s="61">
        <f>C52-D16</f>
        <v>114152.29999999996</v>
      </c>
    </row>
  </sheetData>
  <pageMargins left="0.7" right="0.7" top="0.75" bottom="0.75" header="0.3" footer="0.3"/>
  <pageSetup paperSize="9"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1B678-EBDD-46A6-BAD2-8A8B2BAF86E6}">
  <dimension ref="A1:F21"/>
  <sheetViews>
    <sheetView workbookViewId="0">
      <selection activeCell="D25" sqref="D25"/>
    </sheetView>
  </sheetViews>
  <sheetFormatPr defaultRowHeight="14.4" x14ac:dyDescent="0.3"/>
  <cols>
    <col min="2" max="2" width="13.6640625" customWidth="1"/>
    <col min="3" max="3" width="41" customWidth="1"/>
    <col min="4" max="4" width="28.6640625" style="18" customWidth="1"/>
  </cols>
  <sheetData>
    <row r="1" spans="1:6" x14ac:dyDescent="0.3">
      <c r="A1" s="4" t="s">
        <v>107</v>
      </c>
    </row>
    <row r="2" spans="1:6" x14ac:dyDescent="0.3">
      <c r="B2">
        <v>310</v>
      </c>
      <c r="C2" t="s">
        <v>108</v>
      </c>
      <c r="D2" s="18">
        <v>104806.57</v>
      </c>
      <c r="F2" t="s">
        <v>109</v>
      </c>
    </row>
    <row r="3" spans="1:6" x14ac:dyDescent="0.3">
      <c r="B3">
        <v>315</v>
      </c>
      <c r="C3" t="s">
        <v>110</v>
      </c>
      <c r="D3" s="18">
        <v>10000</v>
      </c>
    </row>
    <row r="4" spans="1:6" x14ac:dyDescent="0.3">
      <c r="B4">
        <v>320</v>
      </c>
      <c r="C4" t="s">
        <v>111</v>
      </c>
      <c r="D4" s="18">
        <v>0</v>
      </c>
    </row>
    <row r="5" spans="1:6" x14ac:dyDescent="0.3">
      <c r="B5">
        <v>329</v>
      </c>
      <c r="C5" t="s">
        <v>112</v>
      </c>
      <c r="D5" s="18">
        <v>3650</v>
      </c>
    </row>
    <row r="6" spans="1:6" x14ac:dyDescent="0.3">
      <c r="B6">
        <v>330</v>
      </c>
      <c r="C6" t="s">
        <v>113</v>
      </c>
      <c r="D6" s="18">
        <v>28569.78</v>
      </c>
    </row>
    <row r="7" spans="1:6" x14ac:dyDescent="0.3">
      <c r="B7">
        <v>340</v>
      </c>
      <c r="C7" t="s">
        <v>114</v>
      </c>
      <c r="D7" s="18">
        <v>80316</v>
      </c>
    </row>
    <row r="8" spans="1:6" x14ac:dyDescent="0.3">
      <c r="B8">
        <v>345</v>
      </c>
      <c r="C8" t="s">
        <v>115</v>
      </c>
      <c r="D8" s="18">
        <v>9000</v>
      </c>
    </row>
    <row r="9" spans="1:6" x14ac:dyDescent="0.3">
      <c r="B9">
        <v>350</v>
      </c>
      <c r="C9" t="s">
        <v>116</v>
      </c>
      <c r="D9" s="18">
        <v>3000</v>
      </c>
    </row>
    <row r="10" spans="1:6" x14ac:dyDescent="0.3">
      <c r="B10">
        <v>351</v>
      </c>
      <c r="C10" t="s">
        <v>117</v>
      </c>
      <c r="D10" s="18">
        <v>25838.92</v>
      </c>
    </row>
    <row r="11" spans="1:6" x14ac:dyDescent="0.3">
      <c r="B11">
        <v>352</v>
      </c>
      <c r="C11" t="s">
        <v>118</v>
      </c>
      <c r="D11" s="18">
        <v>2331.09</v>
      </c>
    </row>
    <row r="12" spans="1:6" x14ac:dyDescent="0.3">
      <c r="B12">
        <v>353</v>
      </c>
      <c r="C12" t="s">
        <v>119</v>
      </c>
      <c r="D12" s="18">
        <v>4687.68</v>
      </c>
    </row>
    <row r="13" spans="1:6" x14ac:dyDescent="0.3">
      <c r="B13" t="s">
        <v>51</v>
      </c>
      <c r="D13" s="19">
        <v>272200.04000000004</v>
      </c>
    </row>
    <row r="15" spans="1:6" x14ac:dyDescent="0.3">
      <c r="B15" t="s">
        <v>120</v>
      </c>
      <c r="C15" t="s">
        <v>121</v>
      </c>
      <c r="D15" s="18">
        <v>20508.7</v>
      </c>
    </row>
    <row r="16" spans="1:6" x14ac:dyDescent="0.3">
      <c r="C16" t="s">
        <v>122</v>
      </c>
      <c r="D16" s="18">
        <v>15543.18</v>
      </c>
    </row>
    <row r="17" spans="3:4" x14ac:dyDescent="0.3">
      <c r="C17" t="s">
        <v>123</v>
      </c>
      <c r="D17" s="18">
        <v>267861.68</v>
      </c>
    </row>
    <row r="19" spans="3:4" x14ac:dyDescent="0.3">
      <c r="C19" t="s">
        <v>51</v>
      </c>
      <c r="D19" s="23">
        <v>303913.56</v>
      </c>
    </row>
    <row r="21" spans="3:4" x14ac:dyDescent="0.3">
      <c r="C21">
        <v>31713.52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354E-3FC8-46F2-AA86-7708B9BB24E7}">
  <dimension ref="A1:K18"/>
  <sheetViews>
    <sheetView workbookViewId="0">
      <selection activeCell="J27" sqref="J27"/>
    </sheetView>
  </sheetViews>
  <sheetFormatPr defaultRowHeight="14.4" x14ac:dyDescent="0.3"/>
  <cols>
    <col min="2" max="2" width="12" customWidth="1"/>
    <col min="6" max="6" width="10.88671875" customWidth="1"/>
    <col min="7" max="7" width="14.6640625" customWidth="1"/>
    <col min="8" max="8" width="11.109375" customWidth="1"/>
    <col min="10" max="10" width="29.109375" customWidth="1"/>
  </cols>
  <sheetData>
    <row r="1" spans="1:11" x14ac:dyDescent="0.3">
      <c r="A1" t="s">
        <v>72</v>
      </c>
      <c r="C1" t="s">
        <v>78</v>
      </c>
    </row>
    <row r="2" spans="1:11" x14ac:dyDescent="0.3">
      <c r="C2" s="14" t="s">
        <v>74</v>
      </c>
      <c r="D2" s="14" t="s">
        <v>75</v>
      </c>
      <c r="E2" s="14" t="s">
        <v>76</v>
      </c>
      <c r="F2" s="14" t="s">
        <v>77</v>
      </c>
      <c r="G2" s="14" t="s">
        <v>86</v>
      </c>
      <c r="H2" s="14" t="s">
        <v>87</v>
      </c>
      <c r="I2" s="14" t="s">
        <v>88</v>
      </c>
      <c r="J2" s="14" t="s">
        <v>97</v>
      </c>
      <c r="K2" s="14" t="s">
        <v>85</v>
      </c>
    </row>
    <row r="3" spans="1:11" x14ac:dyDescent="0.3">
      <c r="A3" s="4" t="s">
        <v>73</v>
      </c>
      <c r="C3" t="s">
        <v>83</v>
      </c>
      <c r="D3" t="s">
        <v>84</v>
      </c>
      <c r="E3">
        <v>20</v>
      </c>
      <c r="F3">
        <v>17.16</v>
      </c>
      <c r="G3">
        <v>1487.57</v>
      </c>
      <c r="H3">
        <v>423.49</v>
      </c>
      <c r="I3">
        <f>SUM(G3+H3)</f>
        <v>1911.06</v>
      </c>
      <c r="J3">
        <f>SUM(I3*12)</f>
        <v>22932.720000000001</v>
      </c>
      <c r="K3" t="s">
        <v>93</v>
      </c>
    </row>
    <row r="5" spans="1:11" x14ac:dyDescent="0.3">
      <c r="A5" s="4" t="s">
        <v>79</v>
      </c>
      <c r="C5" t="s">
        <v>83</v>
      </c>
      <c r="D5" t="s">
        <v>89</v>
      </c>
      <c r="E5">
        <v>12</v>
      </c>
      <c r="F5">
        <v>15.75</v>
      </c>
      <c r="G5">
        <v>818.81</v>
      </c>
      <c r="H5">
        <v>186.07</v>
      </c>
      <c r="I5">
        <f>SUM(G5+H5)</f>
        <v>1004.8799999999999</v>
      </c>
      <c r="J5">
        <f>SUM(I5*12)</f>
        <v>12058.559999999998</v>
      </c>
      <c r="K5" t="s">
        <v>92</v>
      </c>
    </row>
    <row r="7" spans="1:11" x14ac:dyDescent="0.3">
      <c r="A7" s="4" t="s">
        <v>80</v>
      </c>
      <c r="C7" t="s">
        <v>83</v>
      </c>
      <c r="D7" t="s">
        <v>90</v>
      </c>
      <c r="E7">
        <v>15</v>
      </c>
      <c r="F7" s="15">
        <v>17.64</v>
      </c>
      <c r="G7">
        <v>1146.79</v>
      </c>
      <c r="H7">
        <v>302.49</v>
      </c>
      <c r="I7">
        <f>SUM(G7+H7)</f>
        <v>1449.28</v>
      </c>
      <c r="J7">
        <f>SUM(I7*12)</f>
        <v>17391.36</v>
      </c>
      <c r="K7" t="s">
        <v>91</v>
      </c>
    </row>
    <row r="9" spans="1:11" x14ac:dyDescent="0.3">
      <c r="A9" s="4" t="s">
        <v>81</v>
      </c>
      <c r="C9" t="s">
        <v>94</v>
      </c>
      <c r="D9">
        <v>14</v>
      </c>
      <c r="E9">
        <v>30</v>
      </c>
      <c r="F9">
        <v>14.21</v>
      </c>
      <c r="G9">
        <v>426.3</v>
      </c>
      <c r="H9">
        <v>92.51</v>
      </c>
      <c r="I9">
        <f>SUM(G9+H9)</f>
        <v>518.81000000000006</v>
      </c>
      <c r="J9">
        <f>SUM(I9*6)</f>
        <v>3112.8600000000006</v>
      </c>
      <c r="K9" t="s">
        <v>95</v>
      </c>
    </row>
    <row r="10" spans="1:11" x14ac:dyDescent="0.3">
      <c r="A10" s="4" t="s">
        <v>82</v>
      </c>
      <c r="C10" t="s">
        <v>94</v>
      </c>
      <c r="D10">
        <v>14</v>
      </c>
      <c r="E10">
        <v>60</v>
      </c>
      <c r="F10">
        <v>14.21</v>
      </c>
      <c r="G10">
        <v>852.6</v>
      </c>
      <c r="H10">
        <v>198.06</v>
      </c>
      <c r="I10">
        <f>+SUM(G10+H10)</f>
        <v>1050.6600000000001</v>
      </c>
      <c r="J10">
        <f>SUM(I10*6)</f>
        <v>6303.9600000000009</v>
      </c>
      <c r="K10" t="s">
        <v>96</v>
      </c>
    </row>
    <row r="12" spans="1:11" x14ac:dyDescent="0.3">
      <c r="G12">
        <f>SUM(G3:G10)</f>
        <v>4732.0700000000006</v>
      </c>
      <c r="H12">
        <f>SUM(H3:H10)</f>
        <v>1202.6199999999999</v>
      </c>
      <c r="I12">
        <f>SUM(I3:I10)</f>
        <v>5934.69</v>
      </c>
      <c r="J12" s="16">
        <f>SUM(J3:J10)</f>
        <v>61799.46</v>
      </c>
    </row>
    <row r="14" spans="1:11" x14ac:dyDescent="0.3">
      <c r="E14" t="s">
        <v>98</v>
      </c>
      <c r="J14" s="16">
        <f>SUM(J12-H12*12)</f>
        <v>47368.020000000004</v>
      </c>
    </row>
    <row r="16" spans="1:11" x14ac:dyDescent="0.3">
      <c r="E16" t="s">
        <v>99</v>
      </c>
      <c r="H16">
        <v>1026.8599999999999</v>
      </c>
      <c r="I16">
        <f>SUM(H16*12)</f>
        <v>12322.32</v>
      </c>
    </row>
    <row r="17" spans="5:9" x14ac:dyDescent="0.3">
      <c r="E17" t="s">
        <v>100</v>
      </c>
      <c r="H17">
        <v>175.76</v>
      </c>
      <c r="I17">
        <f>SUM(H17*12)</f>
        <v>2109.12</v>
      </c>
    </row>
    <row r="18" spans="5:9" x14ac:dyDescent="0.3">
      <c r="H18">
        <f>SUM(H16:H17)</f>
        <v>1202.6199999999999</v>
      </c>
      <c r="I18" s="16">
        <f>SUM(H18*12)</f>
        <v>14431.439999999999</v>
      </c>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EA953-D3B6-4193-BFAD-862E06CD24A0}">
  <dimension ref="A1:K22"/>
  <sheetViews>
    <sheetView workbookViewId="0">
      <selection activeCell="F15" sqref="F15"/>
    </sheetView>
  </sheetViews>
  <sheetFormatPr defaultRowHeight="14.4" x14ac:dyDescent="0.3"/>
  <cols>
    <col min="1" max="1" width="14.109375" customWidth="1"/>
    <col min="8" max="8" width="13.44140625" customWidth="1"/>
    <col min="9" max="9" width="15.33203125" customWidth="1"/>
    <col min="10" max="10" width="22.6640625" customWidth="1"/>
  </cols>
  <sheetData>
    <row r="1" spans="1:11" x14ac:dyDescent="0.3">
      <c r="A1" t="s">
        <v>72</v>
      </c>
      <c r="C1" t="s">
        <v>78</v>
      </c>
    </row>
    <row r="2" spans="1:11" x14ac:dyDescent="0.3">
      <c r="C2" s="14" t="s">
        <v>74</v>
      </c>
      <c r="D2" s="14" t="s">
        <v>75</v>
      </c>
      <c r="E2" s="14" t="s">
        <v>76</v>
      </c>
      <c r="F2" s="14" t="s">
        <v>77</v>
      </c>
      <c r="G2" s="14" t="s">
        <v>86</v>
      </c>
      <c r="H2" s="14" t="s">
        <v>87</v>
      </c>
      <c r="I2" s="14" t="s">
        <v>88</v>
      </c>
      <c r="J2" s="14" t="s">
        <v>97</v>
      </c>
      <c r="K2" s="14" t="s">
        <v>85</v>
      </c>
    </row>
    <row r="3" spans="1:11" x14ac:dyDescent="0.3">
      <c r="A3" s="4" t="s">
        <v>73</v>
      </c>
      <c r="C3" t="s">
        <v>83</v>
      </c>
      <c r="D3" t="s">
        <v>84</v>
      </c>
      <c r="E3">
        <v>20</v>
      </c>
      <c r="F3">
        <v>20.37</v>
      </c>
      <c r="G3">
        <v>1756.4</v>
      </c>
      <c r="H3">
        <v>518.86</v>
      </c>
      <c r="I3">
        <f>SUM(G3+H3)</f>
        <v>2275.2600000000002</v>
      </c>
      <c r="J3">
        <f>SUM(I3*12)</f>
        <v>27303.120000000003</v>
      </c>
      <c r="K3" t="s">
        <v>281</v>
      </c>
    </row>
    <row r="5" spans="1:11" x14ac:dyDescent="0.3">
      <c r="A5" s="4" t="s">
        <v>79</v>
      </c>
      <c r="C5" t="s">
        <v>83</v>
      </c>
      <c r="D5" t="s">
        <v>89</v>
      </c>
      <c r="E5">
        <v>12</v>
      </c>
      <c r="F5">
        <v>15.75</v>
      </c>
      <c r="G5">
        <v>818.81</v>
      </c>
      <c r="H5">
        <v>186.07</v>
      </c>
      <c r="I5">
        <f>SUM(G5+H5)</f>
        <v>1004.8799999999999</v>
      </c>
      <c r="J5">
        <f>SUM(I5*12)</f>
        <v>12058.559999999998</v>
      </c>
      <c r="K5" t="s">
        <v>92</v>
      </c>
    </row>
    <row r="7" spans="1:11" x14ac:dyDescent="0.3">
      <c r="A7" s="4" t="s">
        <v>80</v>
      </c>
      <c r="C7" t="s">
        <v>83</v>
      </c>
      <c r="D7" t="s">
        <v>90</v>
      </c>
      <c r="E7">
        <v>15</v>
      </c>
      <c r="F7" s="15">
        <v>17.64</v>
      </c>
      <c r="G7">
        <v>1146.79</v>
      </c>
      <c r="H7">
        <v>302.49</v>
      </c>
      <c r="I7">
        <f>SUM(G7+H7)</f>
        <v>1449.28</v>
      </c>
      <c r="J7">
        <f>SUM(I7*12)</f>
        <v>17391.36</v>
      </c>
      <c r="K7" t="s">
        <v>91</v>
      </c>
    </row>
    <row r="9" spans="1:11" x14ac:dyDescent="0.3">
      <c r="H9">
        <f>SUM(H3:H7)</f>
        <v>1007.4200000000001</v>
      </c>
      <c r="I9">
        <f>SUM(I3:I7)</f>
        <v>4729.42</v>
      </c>
      <c r="J9" s="4">
        <f>SUM(J3:J7)</f>
        <v>56753.04</v>
      </c>
    </row>
    <row r="11" spans="1:11" x14ac:dyDescent="0.3">
      <c r="A11" t="s">
        <v>330</v>
      </c>
    </row>
    <row r="13" spans="1:11" x14ac:dyDescent="0.3">
      <c r="A13" t="s">
        <v>331</v>
      </c>
      <c r="B13" t="s">
        <v>332</v>
      </c>
      <c r="D13" t="s">
        <v>333</v>
      </c>
      <c r="F13" t="s">
        <v>336</v>
      </c>
    </row>
    <row r="14" spans="1:11" x14ac:dyDescent="0.3">
      <c r="B14">
        <v>1653</v>
      </c>
      <c r="D14">
        <v>4574</v>
      </c>
      <c r="F14">
        <v>1701</v>
      </c>
    </row>
    <row r="16" spans="1:11" x14ac:dyDescent="0.3">
      <c r="A16" t="s">
        <v>334</v>
      </c>
      <c r="B16">
        <v>100</v>
      </c>
      <c r="D16">
        <v>2132</v>
      </c>
    </row>
    <row r="18" spans="1:4" x14ac:dyDescent="0.3">
      <c r="A18" t="s">
        <v>335</v>
      </c>
      <c r="B18">
        <v>644</v>
      </c>
      <c r="D18">
        <v>2987</v>
      </c>
    </row>
    <row r="20" spans="1:4" x14ac:dyDescent="0.3">
      <c r="B20">
        <f>SUM(B14:B19)</f>
        <v>2397</v>
      </c>
      <c r="D20">
        <f>SUM(D14:D18)</f>
        <v>9693</v>
      </c>
    </row>
    <row r="22" spans="1:4" x14ac:dyDescent="0.3">
      <c r="C22">
        <f>SUM(B20+D20)</f>
        <v>12090</v>
      </c>
    </row>
  </sheetData>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BEB1C-A693-4BC7-9F9B-1D1C524CEC47}">
  <dimension ref="A1:E51"/>
  <sheetViews>
    <sheetView topLeftCell="A28" workbookViewId="0">
      <selection activeCell="D25" sqref="D25"/>
    </sheetView>
  </sheetViews>
  <sheetFormatPr defaultRowHeight="14.4" x14ac:dyDescent="0.3"/>
  <cols>
    <col min="1" max="1" width="23" customWidth="1"/>
    <col min="2" max="2" width="35.5546875" customWidth="1"/>
    <col min="3" max="3" width="44" customWidth="1"/>
    <col min="4" max="4" width="43.109375" customWidth="1"/>
  </cols>
  <sheetData>
    <row r="1" spans="1:4" x14ac:dyDescent="0.3">
      <c r="A1" s="148" t="s">
        <v>282</v>
      </c>
      <c r="B1" s="16"/>
    </row>
    <row r="2" spans="1:4" x14ac:dyDescent="0.3">
      <c r="A2" t="s">
        <v>283</v>
      </c>
    </row>
    <row r="4" spans="1:4" x14ac:dyDescent="0.3">
      <c r="A4" t="s">
        <v>284</v>
      </c>
      <c r="B4" s="4" t="s">
        <v>285</v>
      </c>
      <c r="C4" s="4" t="s">
        <v>286</v>
      </c>
      <c r="D4" s="4" t="s">
        <v>287</v>
      </c>
    </row>
    <row r="5" spans="1:4" x14ac:dyDescent="0.3">
      <c r="A5" t="s">
        <v>288</v>
      </c>
      <c r="B5" s="146">
        <v>0</v>
      </c>
      <c r="C5" s="146">
        <v>0.12</v>
      </c>
      <c r="D5" s="146">
        <v>0.02</v>
      </c>
    </row>
    <row r="6" spans="1:4" x14ac:dyDescent="0.3">
      <c r="A6" t="s">
        <v>289</v>
      </c>
      <c r="B6" s="146">
        <v>0</v>
      </c>
      <c r="C6" s="147">
        <v>5.8500000000000003E-2</v>
      </c>
      <c r="D6" s="146">
        <v>0.02</v>
      </c>
    </row>
    <row r="7" spans="1:4" x14ac:dyDescent="0.3">
      <c r="A7" t="s">
        <v>290</v>
      </c>
      <c r="B7" t="s">
        <v>291</v>
      </c>
      <c r="C7" t="s">
        <v>291</v>
      </c>
      <c r="D7" t="s">
        <v>291</v>
      </c>
    </row>
    <row r="8" spans="1:4" x14ac:dyDescent="0.3">
      <c r="A8" t="s">
        <v>292</v>
      </c>
      <c r="B8" s="146">
        <v>0</v>
      </c>
      <c r="C8" s="146">
        <v>0.12</v>
      </c>
      <c r="D8" s="146">
        <v>0.02</v>
      </c>
    </row>
    <row r="9" spans="1:4" x14ac:dyDescent="0.3">
      <c r="A9" t="s">
        <v>293</v>
      </c>
      <c r="B9" s="146">
        <v>0</v>
      </c>
      <c r="C9" s="146">
        <v>0.12</v>
      </c>
      <c r="D9" s="146">
        <v>0.02</v>
      </c>
    </row>
    <row r="10" spans="1:4" x14ac:dyDescent="0.3">
      <c r="A10" t="s">
        <v>294</v>
      </c>
      <c r="B10" s="146">
        <v>0</v>
      </c>
      <c r="C10" s="147">
        <v>5.8500000000000003E-2</v>
      </c>
      <c r="D10" s="146">
        <v>0.02</v>
      </c>
    </row>
    <row r="11" spans="1:4" x14ac:dyDescent="0.3">
      <c r="A11" t="s">
        <v>295</v>
      </c>
      <c r="B11" s="146">
        <v>0</v>
      </c>
      <c r="C11" s="146">
        <v>0.02</v>
      </c>
      <c r="D11" s="146">
        <v>0.02</v>
      </c>
    </row>
    <row r="12" spans="1:4" x14ac:dyDescent="0.3">
      <c r="A12" t="s">
        <v>296</v>
      </c>
      <c r="B12" s="146">
        <v>0</v>
      </c>
      <c r="C12" s="146">
        <v>0.02</v>
      </c>
      <c r="D12" s="146">
        <v>0.02</v>
      </c>
    </row>
    <row r="13" spans="1:4" x14ac:dyDescent="0.3">
      <c r="A13" t="s">
        <v>297</v>
      </c>
      <c r="B13" s="146">
        <v>0</v>
      </c>
      <c r="C13" s="146">
        <v>0.12</v>
      </c>
      <c r="D13" s="146">
        <v>0.02</v>
      </c>
    </row>
    <row r="14" spans="1:4" x14ac:dyDescent="0.3">
      <c r="A14" t="s">
        <v>298</v>
      </c>
      <c r="B14" t="s">
        <v>291</v>
      </c>
      <c r="C14" t="s">
        <v>291</v>
      </c>
      <c r="D14" t="s">
        <v>291</v>
      </c>
    </row>
    <row r="15" spans="1:4" x14ac:dyDescent="0.3">
      <c r="A15" t="s">
        <v>299</v>
      </c>
      <c r="B15" s="146">
        <v>0</v>
      </c>
      <c r="C15" s="146">
        <v>0.12</v>
      </c>
      <c r="D15" s="146">
        <v>0.02</v>
      </c>
    </row>
    <row r="16" spans="1:4" x14ac:dyDescent="0.3">
      <c r="A16" t="s">
        <v>300</v>
      </c>
      <c r="B16" s="146">
        <v>0</v>
      </c>
      <c r="C16" s="146">
        <v>0.02</v>
      </c>
      <c r="D16" s="146">
        <v>0.02</v>
      </c>
    </row>
    <row r="17" spans="1:5" x14ac:dyDescent="0.3">
      <c r="A17" t="s">
        <v>301</v>
      </c>
    </row>
    <row r="19" spans="1:5" x14ac:dyDescent="0.3">
      <c r="A19" s="148" t="s">
        <v>302</v>
      </c>
      <c r="B19" s="16"/>
    </row>
    <row r="20" spans="1:5" x14ac:dyDescent="0.3">
      <c r="A20" t="s">
        <v>303</v>
      </c>
    </row>
    <row r="22" spans="1:5" x14ac:dyDescent="0.3">
      <c r="A22" t="s">
        <v>284</v>
      </c>
      <c r="B22" t="s">
        <v>304</v>
      </c>
      <c r="C22" t="s">
        <v>305</v>
      </c>
      <c r="D22" t="s">
        <v>306</v>
      </c>
      <c r="E22" t="s">
        <v>287</v>
      </c>
    </row>
    <row r="23" spans="1:5" x14ac:dyDescent="0.3">
      <c r="A23" t="s">
        <v>288</v>
      </c>
      <c r="B23" s="146">
        <v>0</v>
      </c>
      <c r="C23" s="147">
        <v>0.13800000000000001</v>
      </c>
      <c r="D23" s="147">
        <v>0.13800000000000001</v>
      </c>
      <c r="E23" s="147">
        <v>0.13800000000000001</v>
      </c>
    </row>
    <row r="24" spans="1:5" x14ac:dyDescent="0.3">
      <c r="A24" t="s">
        <v>289</v>
      </c>
      <c r="B24" s="146">
        <v>0</v>
      </c>
      <c r="C24" s="147">
        <v>0.13800000000000001</v>
      </c>
      <c r="D24" s="147">
        <v>0.13800000000000001</v>
      </c>
      <c r="E24" s="147">
        <v>0.13800000000000001</v>
      </c>
    </row>
    <row r="25" spans="1:5" x14ac:dyDescent="0.3">
      <c r="A25" t="s">
        <v>290</v>
      </c>
      <c r="B25" s="146">
        <v>0</v>
      </c>
      <c r="C25" s="147">
        <v>0.13800000000000001</v>
      </c>
      <c r="D25" s="147">
        <v>0.13800000000000001</v>
      </c>
      <c r="E25" s="147">
        <v>0.13800000000000001</v>
      </c>
    </row>
    <row r="26" spans="1:5" x14ac:dyDescent="0.3">
      <c r="A26" t="s">
        <v>292</v>
      </c>
      <c r="B26" s="146">
        <v>0</v>
      </c>
      <c r="C26" s="146">
        <v>0</v>
      </c>
      <c r="D26" s="147">
        <v>0.13800000000000001</v>
      </c>
      <c r="E26" s="147">
        <v>0.13800000000000001</v>
      </c>
    </row>
    <row r="27" spans="1:5" x14ac:dyDescent="0.3">
      <c r="A27" t="s">
        <v>293</v>
      </c>
      <c r="B27" s="146">
        <v>0</v>
      </c>
      <c r="C27" s="146">
        <v>0</v>
      </c>
      <c r="D27" s="146">
        <v>0</v>
      </c>
      <c r="E27" s="147">
        <v>0.13800000000000001</v>
      </c>
    </row>
    <row r="28" spans="1:5" x14ac:dyDescent="0.3">
      <c r="A28" t="s">
        <v>294</v>
      </c>
      <c r="B28" s="146">
        <v>0</v>
      </c>
      <c r="C28" s="146">
        <v>0</v>
      </c>
      <c r="D28" s="147">
        <v>0.13800000000000001</v>
      </c>
      <c r="E28" s="147">
        <v>0.13800000000000001</v>
      </c>
    </row>
    <row r="29" spans="1:5" x14ac:dyDescent="0.3">
      <c r="A29" t="s">
        <v>295</v>
      </c>
      <c r="B29" s="146">
        <v>0</v>
      </c>
      <c r="C29" s="147">
        <v>0.13800000000000001</v>
      </c>
      <c r="D29" s="147">
        <v>0.13800000000000001</v>
      </c>
      <c r="E29" s="147">
        <v>0.13800000000000001</v>
      </c>
    </row>
    <row r="30" spans="1:5" x14ac:dyDescent="0.3">
      <c r="A30" t="s">
        <v>296</v>
      </c>
      <c r="B30" s="146">
        <v>0</v>
      </c>
      <c r="C30" s="146">
        <v>0</v>
      </c>
      <c r="D30" s="147">
        <v>0.13800000000000001</v>
      </c>
      <c r="E30" s="147">
        <v>0.13800000000000001</v>
      </c>
    </row>
    <row r="31" spans="1:5" x14ac:dyDescent="0.3">
      <c r="A31" t="s">
        <v>297</v>
      </c>
      <c r="B31" s="146">
        <v>0</v>
      </c>
      <c r="C31" s="146">
        <v>0</v>
      </c>
      <c r="D31" s="146">
        <v>0</v>
      </c>
      <c r="E31" s="147">
        <v>0.13800000000000001</v>
      </c>
    </row>
    <row r="32" spans="1:5" x14ac:dyDescent="0.3">
      <c r="A32" t="s">
        <v>298</v>
      </c>
      <c r="B32" s="146">
        <v>0</v>
      </c>
      <c r="C32" s="146">
        <v>0</v>
      </c>
      <c r="D32" s="147">
        <v>0.13800000000000001</v>
      </c>
      <c r="E32" s="147">
        <v>0.13800000000000001</v>
      </c>
    </row>
    <row r="33" spans="1:5" x14ac:dyDescent="0.3">
      <c r="A33" t="s">
        <v>299</v>
      </c>
      <c r="B33" s="146">
        <v>0</v>
      </c>
      <c r="C33" s="146">
        <v>0</v>
      </c>
      <c r="D33" s="146">
        <v>0</v>
      </c>
      <c r="E33" s="147">
        <v>0.13800000000000001</v>
      </c>
    </row>
    <row r="34" spans="1:5" x14ac:dyDescent="0.3">
      <c r="A34" t="s">
        <v>300</v>
      </c>
      <c r="B34" s="146">
        <v>0</v>
      </c>
      <c r="C34" s="146">
        <v>0</v>
      </c>
      <c r="D34" s="146">
        <v>0</v>
      </c>
      <c r="E34" s="147">
        <v>0.13800000000000001</v>
      </c>
    </row>
    <row r="36" spans="1:5" x14ac:dyDescent="0.3">
      <c r="A36" s="148" t="s">
        <v>307</v>
      </c>
      <c r="B36" s="16"/>
    </row>
    <row r="37" spans="1:5" x14ac:dyDescent="0.3">
      <c r="A37" t="s">
        <v>308</v>
      </c>
    </row>
    <row r="39" spans="1:5" x14ac:dyDescent="0.3">
      <c r="A39" t="s">
        <v>309</v>
      </c>
    </row>
    <row r="41" spans="1:5" x14ac:dyDescent="0.3">
      <c r="A41" t="s">
        <v>310</v>
      </c>
    </row>
    <row r="42" spans="1:5" x14ac:dyDescent="0.3">
      <c r="A42" t="s">
        <v>311</v>
      </c>
    </row>
    <row r="44" spans="1:5" x14ac:dyDescent="0.3">
      <c r="A44" t="s">
        <v>312</v>
      </c>
    </row>
    <row r="46" spans="1:5" x14ac:dyDescent="0.3">
      <c r="A46" t="s">
        <v>313</v>
      </c>
      <c r="B46" t="s">
        <v>314</v>
      </c>
      <c r="C46" t="s">
        <v>315</v>
      </c>
    </row>
    <row r="47" spans="1:5" x14ac:dyDescent="0.3">
      <c r="A47" t="s">
        <v>316</v>
      </c>
      <c r="B47" t="s">
        <v>317</v>
      </c>
      <c r="C47" s="146">
        <v>0</v>
      </c>
    </row>
    <row r="48" spans="1:5" x14ac:dyDescent="0.3">
      <c r="A48" t="s">
        <v>318</v>
      </c>
      <c r="B48" t="s">
        <v>319</v>
      </c>
      <c r="C48" s="146">
        <v>0.2</v>
      </c>
    </row>
    <row r="49" spans="1:3" x14ac:dyDescent="0.3">
      <c r="A49" t="s">
        <v>320</v>
      </c>
      <c r="B49" t="s">
        <v>321</v>
      </c>
      <c r="C49" s="146">
        <v>0.4</v>
      </c>
    </row>
    <row r="50" spans="1:3" x14ac:dyDescent="0.3">
      <c r="A50" t="s">
        <v>322</v>
      </c>
      <c r="B50" t="s">
        <v>323</v>
      </c>
      <c r="C50" s="146">
        <v>0.45</v>
      </c>
    </row>
    <row r="51" spans="1:3" x14ac:dyDescent="0.3">
      <c r="A51" t="s">
        <v>324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1164-2C68-4C14-8E6A-7442362EB3AD}">
  <dimension ref="A1:FY57"/>
  <sheetViews>
    <sheetView topLeftCell="B18" workbookViewId="0">
      <selection activeCell="J18" sqref="J18"/>
    </sheetView>
  </sheetViews>
  <sheetFormatPr defaultRowHeight="14.4" x14ac:dyDescent="0.3"/>
  <cols>
    <col min="1" max="1" width="13.44140625" customWidth="1"/>
    <col min="2" max="2" width="7.6640625" customWidth="1"/>
    <col min="3" max="3" width="33.6640625" customWidth="1"/>
    <col min="4" max="4" width="21.33203125" customWidth="1"/>
    <col min="5" max="5" width="22.6640625" hidden="1" customWidth="1"/>
    <col min="6" max="6" width="14.5546875" hidden="1" customWidth="1"/>
    <col min="7" max="7" width="17.88671875" customWidth="1"/>
    <col min="8" max="8" width="5.33203125" customWidth="1"/>
    <col min="9" max="9" width="13.6640625" customWidth="1"/>
    <col min="10" max="10" width="17.33203125" style="18" customWidth="1"/>
    <col min="11" max="11" width="51.5546875" customWidth="1"/>
  </cols>
  <sheetData>
    <row r="1" spans="1:181" x14ac:dyDescent="0.3">
      <c r="A1" s="1" t="s">
        <v>5</v>
      </c>
      <c r="B1" s="1" t="s">
        <v>2</v>
      </c>
      <c r="C1" s="1" t="s">
        <v>6</v>
      </c>
      <c r="D1" s="1" t="s">
        <v>1</v>
      </c>
      <c r="E1" s="8" t="s">
        <v>3</v>
      </c>
      <c r="F1" s="5" t="s">
        <v>66</v>
      </c>
      <c r="G1" s="1" t="s">
        <v>0</v>
      </c>
      <c r="I1" s="133" t="s">
        <v>263</v>
      </c>
      <c r="J1" s="17" t="s">
        <v>71</v>
      </c>
      <c r="K1" s="16" t="s">
        <v>85</v>
      </c>
    </row>
    <row r="2" spans="1:181" x14ac:dyDescent="0.3">
      <c r="A2" s="4" t="s">
        <v>4</v>
      </c>
      <c r="B2">
        <v>115</v>
      </c>
      <c r="C2" t="s">
        <v>7</v>
      </c>
      <c r="D2" s="61">
        <v>0</v>
      </c>
      <c r="E2" s="64"/>
      <c r="F2" s="61"/>
      <c r="G2" s="61"/>
      <c r="J2" s="18">
        <v>0</v>
      </c>
    </row>
    <row r="3" spans="1:181" x14ac:dyDescent="0.3">
      <c r="B3">
        <v>1050</v>
      </c>
      <c r="C3" t="s">
        <v>8</v>
      </c>
      <c r="D3" s="61">
        <v>105280</v>
      </c>
      <c r="E3" s="64"/>
      <c r="F3" s="61"/>
      <c r="G3" s="61">
        <v>119628</v>
      </c>
      <c r="I3" s="134">
        <v>119628</v>
      </c>
      <c r="J3" s="19">
        <f>SUM(J47-J5-J6-J7-J8)</f>
        <v>130854.04000000001</v>
      </c>
    </row>
    <row r="5" spans="1:181" x14ac:dyDescent="0.3">
      <c r="B5">
        <v>1150</v>
      </c>
      <c r="C5" t="s">
        <v>10</v>
      </c>
      <c r="D5" s="61">
        <v>678</v>
      </c>
      <c r="E5" s="64" t="s">
        <v>68</v>
      </c>
      <c r="F5" s="61"/>
      <c r="G5" s="61">
        <v>636.44000000000005</v>
      </c>
      <c r="I5" s="134">
        <v>20</v>
      </c>
      <c r="J5" s="18">
        <v>700</v>
      </c>
    </row>
    <row r="6" spans="1:181" x14ac:dyDescent="0.3">
      <c r="B6">
        <v>1151</v>
      </c>
      <c r="C6" t="s">
        <v>11</v>
      </c>
      <c r="D6" s="61">
        <v>135</v>
      </c>
      <c r="E6" s="64"/>
      <c r="F6" s="61">
        <f>D6*0.1</f>
        <v>13.5</v>
      </c>
      <c r="G6" s="61">
        <f>D6+F6</f>
        <v>148.5</v>
      </c>
      <c r="I6" s="134">
        <v>0</v>
      </c>
      <c r="J6" s="18">
        <v>150</v>
      </c>
      <c r="K6" t="s">
        <v>274</v>
      </c>
    </row>
    <row r="7" spans="1:181" x14ac:dyDescent="0.3">
      <c r="B7">
        <v>1200</v>
      </c>
      <c r="C7" t="s">
        <v>12</v>
      </c>
      <c r="D7" s="61">
        <v>3000</v>
      </c>
      <c r="E7" s="64"/>
      <c r="F7" s="61">
        <f>D7*0.1</f>
        <v>300</v>
      </c>
      <c r="G7" s="61">
        <f>D7+F7</f>
        <v>3300</v>
      </c>
      <c r="I7" s="134">
        <v>3223</v>
      </c>
      <c r="J7" s="18">
        <v>3300</v>
      </c>
    </row>
    <row r="8" spans="1:181" x14ac:dyDescent="0.3">
      <c r="B8">
        <v>1250</v>
      </c>
      <c r="C8" t="s">
        <v>13</v>
      </c>
      <c r="D8" s="61">
        <v>0</v>
      </c>
      <c r="E8" s="64"/>
      <c r="F8" s="61">
        <f>D8*0.1</f>
        <v>0</v>
      </c>
      <c r="G8" s="61">
        <v>50</v>
      </c>
      <c r="I8" s="134">
        <v>210</v>
      </c>
      <c r="J8" s="18">
        <v>250</v>
      </c>
    </row>
    <row r="9" spans="1:181" x14ac:dyDescent="0.3">
      <c r="C9" t="s">
        <v>62</v>
      </c>
      <c r="D9" s="61">
        <v>50000</v>
      </c>
      <c r="E9" s="61"/>
      <c r="F9" s="61"/>
      <c r="G9" s="61"/>
      <c r="I9" s="134">
        <v>0</v>
      </c>
      <c r="J9" s="18">
        <v>0</v>
      </c>
    </row>
    <row r="10" spans="1:181" s="14" customFormat="1" x14ac:dyDescent="0.3">
      <c r="A10" s="22"/>
      <c r="B10" s="22"/>
      <c r="C10" s="22" t="s">
        <v>51</v>
      </c>
      <c r="D10" s="129">
        <f>SUM(D2:D9)</f>
        <v>159093</v>
      </c>
      <c r="E10" s="130"/>
      <c r="F10" s="129"/>
      <c r="G10" s="129">
        <f>SUM(G3:G9)</f>
        <v>123762.94</v>
      </c>
      <c r="I10" s="138">
        <f>SUM(I3:I9)</f>
        <v>123081</v>
      </c>
      <c r="J10" s="60">
        <f>SUM(J3:J9)</f>
        <v>135254.04</v>
      </c>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row>
    <row r="11" spans="1:181" x14ac:dyDescent="0.3">
      <c r="A11" s="4"/>
      <c r="B11" s="4"/>
      <c r="C11" s="4"/>
      <c r="D11" s="62"/>
      <c r="E11" s="131"/>
      <c r="F11" s="61"/>
      <c r="G11" s="61"/>
      <c r="I11" s="135"/>
    </row>
    <row r="12" spans="1:181" x14ac:dyDescent="0.3">
      <c r="A12" s="4" t="s">
        <v>15</v>
      </c>
      <c r="B12">
        <v>515</v>
      </c>
      <c r="C12" t="s">
        <v>16</v>
      </c>
      <c r="D12" s="61">
        <v>0</v>
      </c>
      <c r="E12" s="64"/>
      <c r="F12" s="61">
        <f>D12*0.1</f>
        <v>0</v>
      </c>
      <c r="G12" s="61">
        <f>D12+F12</f>
        <v>0</v>
      </c>
      <c r="I12" s="135"/>
    </row>
    <row r="13" spans="1:181" x14ac:dyDescent="0.3">
      <c r="B13">
        <v>4000</v>
      </c>
      <c r="C13" t="s">
        <v>17</v>
      </c>
      <c r="D13" s="61">
        <v>28800</v>
      </c>
      <c r="E13" s="64" t="s">
        <v>53</v>
      </c>
      <c r="F13" s="61"/>
      <c r="G13" s="61">
        <v>38856</v>
      </c>
      <c r="I13" s="136">
        <v>14692</v>
      </c>
      <c r="J13" s="61">
        <v>56753.04</v>
      </c>
      <c r="K13" t="s">
        <v>329</v>
      </c>
    </row>
    <row r="14" spans="1:181" x14ac:dyDescent="0.3">
      <c r="B14">
        <v>4005</v>
      </c>
      <c r="C14" t="s">
        <v>18</v>
      </c>
      <c r="D14" s="61">
        <v>3530</v>
      </c>
      <c r="E14" s="64"/>
      <c r="F14" s="61"/>
      <c r="G14" s="61">
        <v>4413</v>
      </c>
      <c r="I14" s="136">
        <v>36</v>
      </c>
      <c r="J14" s="61">
        <v>3998</v>
      </c>
    </row>
    <row r="15" spans="1:181" x14ac:dyDescent="0.3">
      <c r="B15">
        <v>4010</v>
      </c>
      <c r="C15" t="s">
        <v>65</v>
      </c>
      <c r="D15" s="61">
        <v>8244</v>
      </c>
      <c r="E15" s="64"/>
      <c r="F15" s="61"/>
      <c r="G15" s="61">
        <v>10568.83</v>
      </c>
      <c r="I15" s="136">
        <v>3531</v>
      </c>
      <c r="J15" s="61">
        <v>9700</v>
      </c>
    </row>
    <row r="16" spans="1:181" x14ac:dyDescent="0.3">
      <c r="B16">
        <v>4015</v>
      </c>
      <c r="C16" t="s">
        <v>19</v>
      </c>
      <c r="D16" s="61">
        <v>1014</v>
      </c>
      <c r="E16" s="64"/>
      <c r="F16" s="61">
        <f>D16*0.1</f>
        <v>101.4</v>
      </c>
      <c r="G16" s="61">
        <f t="shared" ref="G16:G22" si="0">D16+F16</f>
        <v>1115.4000000000001</v>
      </c>
      <c r="I16" s="136">
        <v>1215</v>
      </c>
      <c r="J16" s="61">
        <v>1185</v>
      </c>
      <c r="K16" t="s">
        <v>101</v>
      </c>
    </row>
    <row r="17" spans="2:11" x14ac:dyDescent="0.3">
      <c r="B17">
        <v>4016</v>
      </c>
      <c r="C17" t="s">
        <v>20</v>
      </c>
      <c r="D17" s="61">
        <v>100</v>
      </c>
      <c r="E17" s="64"/>
      <c r="F17" s="61">
        <f>D17*0.1</f>
        <v>10</v>
      </c>
      <c r="G17" s="61">
        <f t="shared" si="0"/>
        <v>110</v>
      </c>
      <c r="I17" s="136">
        <v>0</v>
      </c>
      <c r="J17" s="61">
        <v>110</v>
      </c>
    </row>
    <row r="18" spans="2:11" x14ac:dyDescent="0.3">
      <c r="B18">
        <v>4017</v>
      </c>
      <c r="C18" t="s">
        <v>21</v>
      </c>
      <c r="D18" s="61">
        <v>500</v>
      </c>
      <c r="E18" s="64"/>
      <c r="F18" s="61">
        <f>D18*0.1</f>
        <v>50</v>
      </c>
      <c r="G18" s="61">
        <f t="shared" si="0"/>
        <v>550</v>
      </c>
      <c r="I18" s="136">
        <v>676</v>
      </c>
      <c r="J18" s="61">
        <v>700</v>
      </c>
    </row>
    <row r="19" spans="2:11" x14ac:dyDescent="0.3">
      <c r="B19">
        <v>4018</v>
      </c>
      <c r="C19" t="s">
        <v>22</v>
      </c>
      <c r="D19" s="61">
        <v>350</v>
      </c>
      <c r="E19" s="64"/>
      <c r="F19" s="61">
        <f>D19*0.1</f>
        <v>35</v>
      </c>
      <c r="G19" s="61">
        <f t="shared" si="0"/>
        <v>385</v>
      </c>
      <c r="I19" s="136">
        <v>0</v>
      </c>
      <c r="J19" s="61">
        <v>100</v>
      </c>
    </row>
    <row r="20" spans="2:11" x14ac:dyDescent="0.3">
      <c r="B20">
        <v>4020</v>
      </c>
      <c r="C20" t="s">
        <v>23</v>
      </c>
      <c r="D20" s="61">
        <v>75</v>
      </c>
      <c r="E20" s="64"/>
      <c r="F20" s="61">
        <v>0</v>
      </c>
      <c r="G20" s="61">
        <f t="shared" si="0"/>
        <v>75</v>
      </c>
      <c r="I20" s="136">
        <v>0</v>
      </c>
      <c r="J20" s="61">
        <v>75</v>
      </c>
    </row>
    <row r="21" spans="2:11" x14ac:dyDescent="0.3">
      <c r="B21">
        <v>4022</v>
      </c>
      <c r="C21" t="s">
        <v>24</v>
      </c>
      <c r="D21" s="61">
        <v>700</v>
      </c>
      <c r="E21" s="64" t="s">
        <v>54</v>
      </c>
      <c r="F21" s="61"/>
      <c r="G21" s="61">
        <f t="shared" si="0"/>
        <v>700</v>
      </c>
      <c r="I21" s="136">
        <v>0</v>
      </c>
      <c r="J21" s="61">
        <v>200</v>
      </c>
      <c r="K21" t="s">
        <v>264</v>
      </c>
    </row>
    <row r="22" spans="2:11" x14ac:dyDescent="0.3">
      <c r="B22">
        <v>4023</v>
      </c>
      <c r="C22" t="s">
        <v>25</v>
      </c>
      <c r="D22" s="61">
        <v>35</v>
      </c>
      <c r="E22" s="64"/>
      <c r="F22" s="61">
        <f>D22*0.1</f>
        <v>3.5</v>
      </c>
      <c r="G22" s="61">
        <f t="shared" si="0"/>
        <v>38.5</v>
      </c>
      <c r="I22" s="136">
        <v>0</v>
      </c>
      <c r="J22" s="61">
        <v>40</v>
      </c>
    </row>
    <row r="23" spans="2:11" x14ac:dyDescent="0.3">
      <c r="B23">
        <v>4030</v>
      </c>
      <c r="C23" t="s">
        <v>26</v>
      </c>
      <c r="D23" s="61">
        <v>500</v>
      </c>
      <c r="E23" s="64" t="s">
        <v>69</v>
      </c>
      <c r="F23" s="61"/>
      <c r="G23" s="61">
        <v>450</v>
      </c>
      <c r="I23" s="136">
        <v>231</v>
      </c>
      <c r="J23" s="61">
        <v>480</v>
      </c>
      <c r="K23" t="s">
        <v>102</v>
      </c>
    </row>
    <row r="24" spans="2:11" x14ac:dyDescent="0.3">
      <c r="B24">
        <v>4035</v>
      </c>
      <c r="C24" t="s">
        <v>27</v>
      </c>
      <c r="D24" s="61">
        <v>785</v>
      </c>
      <c r="E24" s="64"/>
      <c r="F24" s="61"/>
      <c r="G24" s="61">
        <f>D24+F24</f>
        <v>785</v>
      </c>
      <c r="I24" s="136">
        <v>0</v>
      </c>
      <c r="J24" s="61">
        <v>900</v>
      </c>
      <c r="K24" t="s">
        <v>103</v>
      </c>
    </row>
    <row r="25" spans="2:11" x14ac:dyDescent="0.3">
      <c r="B25">
        <v>4040</v>
      </c>
      <c r="C25" t="s">
        <v>28</v>
      </c>
      <c r="D25" s="61">
        <v>1450</v>
      </c>
      <c r="E25" s="64"/>
      <c r="F25" s="61">
        <f>D25*0.1</f>
        <v>145</v>
      </c>
      <c r="G25" s="61">
        <f>D25+F25</f>
        <v>1595</v>
      </c>
      <c r="I25" s="136">
        <v>1499</v>
      </c>
      <c r="J25" s="61">
        <v>1700</v>
      </c>
      <c r="K25" t="s">
        <v>102</v>
      </c>
    </row>
    <row r="26" spans="2:11" x14ac:dyDescent="0.3">
      <c r="B26">
        <v>4045</v>
      </c>
      <c r="C26" t="s">
        <v>29</v>
      </c>
      <c r="D26" s="61">
        <v>500</v>
      </c>
      <c r="E26" s="64"/>
      <c r="F26" s="61"/>
      <c r="G26" s="61">
        <v>600</v>
      </c>
      <c r="I26" s="136">
        <v>0</v>
      </c>
      <c r="J26" s="61">
        <v>600</v>
      </c>
      <c r="K26" t="s">
        <v>275</v>
      </c>
    </row>
    <row r="27" spans="2:11" ht="28.8" x14ac:dyDescent="0.3">
      <c r="B27">
        <v>4050</v>
      </c>
      <c r="C27" t="s">
        <v>30</v>
      </c>
      <c r="D27" s="61">
        <v>600</v>
      </c>
      <c r="E27" s="64" t="s">
        <v>55</v>
      </c>
      <c r="F27" s="61"/>
      <c r="G27" s="61">
        <v>800</v>
      </c>
      <c r="I27" s="136">
        <v>744</v>
      </c>
      <c r="J27" s="61">
        <v>850</v>
      </c>
      <c r="K27" t="s">
        <v>102</v>
      </c>
    </row>
    <row r="28" spans="2:11" x14ac:dyDescent="0.3">
      <c r="B28">
        <v>4051</v>
      </c>
      <c r="C28" t="s">
        <v>31</v>
      </c>
      <c r="D28" s="61">
        <v>200</v>
      </c>
      <c r="E28" s="64"/>
      <c r="F28" s="61"/>
      <c r="G28" s="61">
        <f>D28+F28</f>
        <v>200</v>
      </c>
      <c r="I28" s="136">
        <v>200</v>
      </c>
      <c r="J28" s="61"/>
    </row>
    <row r="29" spans="2:11" x14ac:dyDescent="0.3">
      <c r="B29">
        <v>4055</v>
      </c>
      <c r="C29" t="s">
        <v>32</v>
      </c>
      <c r="D29" s="61">
        <v>18000</v>
      </c>
      <c r="E29" s="64"/>
      <c r="F29" s="61"/>
      <c r="G29" s="61">
        <v>12000</v>
      </c>
      <c r="I29" s="136">
        <v>25121</v>
      </c>
      <c r="J29" s="61"/>
      <c r="K29" s="139" t="s">
        <v>326</v>
      </c>
    </row>
    <row r="30" spans="2:11" x14ac:dyDescent="0.3">
      <c r="B30">
        <v>4058</v>
      </c>
      <c r="C30" t="s">
        <v>33</v>
      </c>
      <c r="D30" s="61">
        <v>100</v>
      </c>
      <c r="E30" s="64"/>
      <c r="F30" s="61">
        <f>D30*0.1</f>
        <v>10</v>
      </c>
      <c r="G30" s="61">
        <f>D30+F30</f>
        <v>110</v>
      </c>
      <c r="I30" s="136">
        <v>53</v>
      </c>
      <c r="J30" s="61">
        <v>100</v>
      </c>
    </row>
    <row r="31" spans="2:11" x14ac:dyDescent="0.3">
      <c r="B31">
        <v>4060</v>
      </c>
      <c r="C31" t="s">
        <v>34</v>
      </c>
      <c r="D31" s="61">
        <v>0</v>
      </c>
      <c r="E31" s="64" t="s">
        <v>58</v>
      </c>
      <c r="F31" s="61"/>
      <c r="G31" s="61">
        <v>50</v>
      </c>
      <c r="I31" s="136">
        <v>655</v>
      </c>
      <c r="J31" s="61">
        <v>50</v>
      </c>
    </row>
    <row r="32" spans="2:11" ht="22.95" customHeight="1" x14ac:dyDescent="0.3">
      <c r="B32">
        <v>4120</v>
      </c>
      <c r="C32" t="s">
        <v>35</v>
      </c>
      <c r="D32" s="61">
        <v>12000</v>
      </c>
      <c r="E32" s="132" t="s">
        <v>59</v>
      </c>
      <c r="F32" s="61"/>
      <c r="G32" s="61">
        <v>16000</v>
      </c>
      <c r="I32" s="136">
        <v>8472</v>
      </c>
      <c r="J32" s="61">
        <v>2000</v>
      </c>
    </row>
    <row r="33" spans="1:11" x14ac:dyDescent="0.3">
      <c r="D33" s="6"/>
      <c r="E33" s="12"/>
      <c r="F33" s="6"/>
      <c r="G33" s="6"/>
      <c r="I33" s="136"/>
      <c r="J33" s="61">
        <v>4000</v>
      </c>
      <c r="K33" s="20" t="s">
        <v>162</v>
      </c>
    </row>
    <row r="34" spans="1:11" x14ac:dyDescent="0.3">
      <c r="D34" s="6"/>
      <c r="E34" s="12"/>
      <c r="F34" s="6"/>
      <c r="G34" s="6"/>
      <c r="I34" s="136"/>
      <c r="J34" s="61">
        <v>4000</v>
      </c>
      <c r="K34" s="20" t="s">
        <v>163</v>
      </c>
    </row>
    <row r="35" spans="1:11" x14ac:dyDescent="0.3">
      <c r="D35" s="6"/>
      <c r="E35" s="12"/>
      <c r="F35" s="6"/>
      <c r="G35" s="6"/>
      <c r="I35" s="136"/>
      <c r="J35" s="61">
        <v>2250</v>
      </c>
      <c r="K35" s="20" t="s">
        <v>164</v>
      </c>
    </row>
    <row r="36" spans="1:11" x14ac:dyDescent="0.3">
      <c r="B36">
        <v>4200</v>
      </c>
      <c r="C36" t="s">
        <v>36</v>
      </c>
      <c r="D36" s="6">
        <v>110</v>
      </c>
      <c r="E36" s="9"/>
      <c r="F36" s="6">
        <f>D36*0.1</f>
        <v>11</v>
      </c>
      <c r="G36" s="6">
        <f>D36+F36</f>
        <v>121</v>
      </c>
      <c r="I36" s="136">
        <v>46</v>
      </c>
      <c r="J36" s="61">
        <v>130</v>
      </c>
      <c r="K36" t="s">
        <v>102</v>
      </c>
    </row>
    <row r="37" spans="1:11" x14ac:dyDescent="0.3">
      <c r="B37">
        <v>4205</v>
      </c>
      <c r="C37" t="s">
        <v>37</v>
      </c>
      <c r="D37" s="6">
        <v>7500</v>
      </c>
      <c r="E37" s="9"/>
      <c r="F37" s="6">
        <f>D37*0.1</f>
        <v>750</v>
      </c>
      <c r="G37" s="6">
        <f>D37+F37</f>
        <v>8250</v>
      </c>
      <c r="I37" s="136">
        <v>6774</v>
      </c>
      <c r="J37" s="61">
        <v>8250</v>
      </c>
      <c r="K37" t="s">
        <v>106</v>
      </c>
    </row>
    <row r="38" spans="1:11" x14ac:dyDescent="0.3">
      <c r="B38">
        <v>4210</v>
      </c>
      <c r="C38" t="s">
        <v>38</v>
      </c>
      <c r="D38" s="6">
        <v>7000</v>
      </c>
      <c r="E38" s="9"/>
      <c r="F38" s="6">
        <f>D38*0.1</f>
        <v>700</v>
      </c>
      <c r="G38" s="6">
        <f>D38+F38</f>
        <v>7700</v>
      </c>
      <c r="I38" s="136">
        <v>4777</v>
      </c>
      <c r="J38" s="61"/>
      <c r="K38" t="s">
        <v>265</v>
      </c>
    </row>
    <row r="39" spans="1:11" x14ac:dyDescent="0.3">
      <c r="B39">
        <v>4212</v>
      </c>
      <c r="C39" t="s">
        <v>39</v>
      </c>
      <c r="D39" s="6">
        <v>500</v>
      </c>
      <c r="E39" s="9"/>
      <c r="F39" s="6">
        <f>D39*0.1</f>
        <v>50</v>
      </c>
      <c r="G39" s="6">
        <f>D39+F39</f>
        <v>550</v>
      </c>
      <c r="I39" s="136">
        <v>373</v>
      </c>
      <c r="J39" s="61">
        <v>550</v>
      </c>
    </row>
    <row r="40" spans="1:11" x14ac:dyDescent="0.3">
      <c r="B40">
        <v>4213</v>
      </c>
      <c r="C40" t="s">
        <v>12</v>
      </c>
      <c r="D40" s="6">
        <v>3000</v>
      </c>
      <c r="E40" s="9"/>
      <c r="F40" s="6"/>
      <c r="G40" s="6">
        <v>3000</v>
      </c>
      <c r="I40" s="136"/>
      <c r="J40" s="61">
        <v>1478</v>
      </c>
      <c r="K40" t="s">
        <v>325</v>
      </c>
    </row>
    <row r="41" spans="1:11" x14ac:dyDescent="0.3">
      <c r="B41">
        <v>4214</v>
      </c>
      <c r="C41" t="s">
        <v>40</v>
      </c>
      <c r="D41" s="6">
        <v>100</v>
      </c>
      <c r="E41" s="9" t="s">
        <v>57</v>
      </c>
      <c r="F41" s="6"/>
      <c r="G41" s="6">
        <v>100</v>
      </c>
      <c r="I41" s="136"/>
      <c r="J41" s="61">
        <v>100</v>
      </c>
      <c r="K41" t="s">
        <v>104</v>
      </c>
    </row>
    <row r="42" spans="1:11" x14ac:dyDescent="0.3">
      <c r="B42">
        <v>4250</v>
      </c>
      <c r="C42" t="s">
        <v>42</v>
      </c>
      <c r="D42" s="6">
        <v>400</v>
      </c>
      <c r="E42" s="9"/>
      <c r="F42" s="6">
        <f>D42*0.1</f>
        <v>40</v>
      </c>
      <c r="G42" s="6">
        <f>D42+F42</f>
        <v>440</v>
      </c>
      <c r="I42" s="136">
        <v>189</v>
      </c>
      <c r="J42" s="61">
        <v>440</v>
      </c>
    </row>
    <row r="43" spans="1:11" ht="28.8" x14ac:dyDescent="0.3">
      <c r="B43">
        <v>4255</v>
      </c>
      <c r="C43" t="s">
        <v>43</v>
      </c>
      <c r="D43" s="6">
        <v>0</v>
      </c>
      <c r="E43" s="12" t="s">
        <v>60</v>
      </c>
      <c r="F43" s="6">
        <f>D43*0.1</f>
        <v>0</v>
      </c>
      <c r="G43" s="6">
        <v>500</v>
      </c>
      <c r="I43" s="136">
        <v>408</v>
      </c>
      <c r="J43" s="61">
        <v>500</v>
      </c>
    </row>
    <row r="44" spans="1:11" ht="28.8" x14ac:dyDescent="0.3">
      <c r="B44">
        <v>4400</v>
      </c>
      <c r="C44" t="s">
        <v>44</v>
      </c>
      <c r="D44" s="6">
        <v>0</v>
      </c>
      <c r="E44" s="9" t="s">
        <v>61</v>
      </c>
      <c r="F44" s="6">
        <f>D44*0.1</f>
        <v>0</v>
      </c>
      <c r="G44" s="6">
        <v>250</v>
      </c>
      <c r="I44" s="136">
        <v>276</v>
      </c>
      <c r="J44" s="61">
        <v>300</v>
      </c>
    </row>
    <row r="45" spans="1:11" x14ac:dyDescent="0.3">
      <c r="B45">
        <v>4900</v>
      </c>
      <c r="C45" t="s">
        <v>50</v>
      </c>
      <c r="D45" s="6">
        <v>2000</v>
      </c>
      <c r="E45" s="9"/>
      <c r="F45" s="6">
        <f>D45*0.1</f>
        <v>200</v>
      </c>
      <c r="G45" s="6">
        <f>D45+F45</f>
        <v>2200</v>
      </c>
      <c r="I45" s="136">
        <v>446</v>
      </c>
      <c r="J45" s="61">
        <v>2400</v>
      </c>
    </row>
    <row r="46" spans="1:11" x14ac:dyDescent="0.3">
      <c r="C46" s="21" t="s">
        <v>277</v>
      </c>
      <c r="D46" s="6"/>
      <c r="E46" s="9"/>
      <c r="F46" s="6"/>
      <c r="G46" s="6"/>
      <c r="I46" s="136"/>
      <c r="J46" s="140">
        <v>31315</v>
      </c>
      <c r="K46" t="s">
        <v>270</v>
      </c>
    </row>
    <row r="47" spans="1:11" x14ac:dyDescent="0.3">
      <c r="A47" s="4"/>
      <c r="B47" s="4"/>
      <c r="C47" s="4" t="s">
        <v>51</v>
      </c>
      <c r="D47" s="7">
        <f>SUM(D12:D45)</f>
        <v>98093</v>
      </c>
      <c r="E47" s="10"/>
      <c r="F47" s="7"/>
      <c r="G47" s="7">
        <f>SUM(G12:G45)</f>
        <v>112512.73000000001</v>
      </c>
      <c r="I47" s="137">
        <f>SUM(I13:I46)</f>
        <v>70414</v>
      </c>
      <c r="J47" s="141">
        <f>SUM(J13:J46)</f>
        <v>135254.04</v>
      </c>
    </row>
    <row r="48" spans="1:11" x14ac:dyDescent="0.3">
      <c r="E48" s="11"/>
      <c r="F48" s="6"/>
      <c r="G48" s="6"/>
    </row>
    <row r="49" spans="1:11" x14ac:dyDescent="0.3">
      <c r="C49" t="s">
        <v>157</v>
      </c>
      <c r="J49" s="24" t="s">
        <v>125</v>
      </c>
      <c r="K49" s="4" t="s">
        <v>337</v>
      </c>
    </row>
    <row r="50" spans="1:11" x14ac:dyDescent="0.3">
      <c r="C50" s="148" t="s">
        <v>327</v>
      </c>
      <c r="K50" s="4" t="s">
        <v>338</v>
      </c>
    </row>
    <row r="51" spans="1:11" x14ac:dyDescent="0.3">
      <c r="J51" s="24" t="s">
        <v>328</v>
      </c>
      <c r="K51" s="149" t="s">
        <v>339</v>
      </c>
    </row>
    <row r="53" spans="1:11" x14ac:dyDescent="0.3">
      <c r="A53" t="s">
        <v>269</v>
      </c>
      <c r="B53" s="139">
        <v>4785</v>
      </c>
      <c r="C53" s="139" t="s">
        <v>266</v>
      </c>
      <c r="D53" s="139"/>
      <c r="E53" s="139"/>
      <c r="F53" s="139"/>
      <c r="G53" s="139"/>
      <c r="H53" s="139"/>
      <c r="I53" s="139">
        <v>14674</v>
      </c>
      <c r="K53" s="16" t="s">
        <v>340</v>
      </c>
    </row>
    <row r="54" spans="1:11" x14ac:dyDescent="0.3">
      <c r="B54" s="139">
        <v>4220</v>
      </c>
      <c r="C54" s="139" t="s">
        <v>267</v>
      </c>
      <c r="D54" s="139"/>
      <c r="E54" s="139"/>
      <c r="F54" s="139"/>
      <c r="G54" s="139"/>
      <c r="H54" s="139"/>
      <c r="I54" s="139">
        <v>-1090</v>
      </c>
      <c r="K54" s="150">
        <f>SUM(J3/1215)</f>
        <v>107.69879835390947</v>
      </c>
    </row>
    <row r="55" spans="1:11" x14ac:dyDescent="0.3">
      <c r="B55" s="139">
        <v>515</v>
      </c>
      <c r="C55" s="139" t="s">
        <v>268</v>
      </c>
      <c r="D55" s="139"/>
      <c r="E55" s="139"/>
      <c r="F55" s="139"/>
      <c r="G55" s="139"/>
      <c r="H55" s="139"/>
      <c r="I55" s="139">
        <v>15352</v>
      </c>
      <c r="K55" s="151" t="s">
        <v>341</v>
      </c>
    </row>
    <row r="56" spans="1:11" x14ac:dyDescent="0.3">
      <c r="B56" s="139"/>
      <c r="C56" s="139"/>
      <c r="D56" s="139"/>
      <c r="E56" s="139"/>
      <c r="F56" s="139"/>
      <c r="G56" s="139"/>
      <c r="H56" s="139"/>
      <c r="I56" s="139"/>
    </row>
    <row r="57" spans="1:11" x14ac:dyDescent="0.3">
      <c r="I57" s="18">
        <f>SUM(I47+I53+I54+I55)</f>
        <v>99350</v>
      </c>
    </row>
  </sheetData>
  <pageMargins left="0.7" right="0.7" top="0.75" bottom="0.75" header="0.3" footer="0.3"/>
  <pageSetup paperSize="9" scale="6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88216-9A88-4B70-AFFF-365AFE673E5E}">
  <sheetPr>
    <tabColor rgb="FFFFFF00"/>
  </sheetPr>
  <dimension ref="A1:GF125"/>
  <sheetViews>
    <sheetView topLeftCell="B1" zoomScaleNormal="100" workbookViewId="0">
      <pane ySplit="1" topLeftCell="A38" activePane="bottomLeft" state="frozen"/>
      <selection activeCell="B1" sqref="B1"/>
      <selection pane="bottomLeft" activeCell="Q3" sqref="Q3"/>
    </sheetView>
  </sheetViews>
  <sheetFormatPr defaultColWidth="8.88671875" defaultRowHeight="14.4" x14ac:dyDescent="0.3"/>
  <cols>
    <col min="1" max="1" width="10.6640625" style="175" customWidth="1"/>
    <col min="2" max="2" width="11.44140625" style="179" customWidth="1"/>
    <col min="3" max="3" width="27.88671875" style="175" customWidth="1"/>
    <col min="4" max="4" width="21.33203125" style="175" hidden="1" customWidth="1"/>
    <col min="5" max="5" width="22.6640625" style="175" hidden="1" customWidth="1"/>
    <col min="6" max="6" width="14.5546875" style="175" hidden="1" customWidth="1"/>
    <col min="7" max="7" width="12.6640625" style="175" hidden="1" customWidth="1"/>
    <col min="8" max="8" width="10.44140625" style="175" hidden="1" customWidth="1"/>
    <col min="9" max="9" width="6.33203125" style="175" hidden="1" customWidth="1"/>
    <col min="10" max="10" width="15" style="183" hidden="1" customWidth="1"/>
    <col min="11" max="11" width="14" style="175" hidden="1" customWidth="1"/>
    <col min="12" max="13" width="12.5546875" style="175" hidden="1" customWidth="1"/>
    <col min="14" max="14" width="6" style="175" hidden="1" customWidth="1"/>
    <col min="15" max="17" width="12.88671875" style="177" customWidth="1"/>
    <col min="18" max="18" width="84.109375" style="175" customWidth="1"/>
    <col min="19" max="16384" width="8.88671875" style="175"/>
  </cols>
  <sheetData>
    <row r="1" spans="1:188" ht="43.2" x14ac:dyDescent="0.3">
      <c r="A1" s="172" t="s">
        <v>5</v>
      </c>
      <c r="B1" s="178" t="s">
        <v>2</v>
      </c>
      <c r="C1" s="172" t="s">
        <v>405</v>
      </c>
      <c r="D1" s="172" t="s">
        <v>1</v>
      </c>
      <c r="E1" s="173" t="s">
        <v>3</v>
      </c>
      <c r="F1" s="172" t="s">
        <v>66</v>
      </c>
      <c r="G1" s="173" t="s">
        <v>0</v>
      </c>
      <c r="H1" s="173" t="s">
        <v>394</v>
      </c>
      <c r="I1" s="172"/>
      <c r="J1" s="172" t="s">
        <v>71</v>
      </c>
      <c r="K1" s="173" t="s">
        <v>392</v>
      </c>
      <c r="L1" s="173" t="s">
        <v>488</v>
      </c>
      <c r="M1" s="197" t="s">
        <v>494</v>
      </c>
      <c r="N1" s="173"/>
      <c r="O1" s="173" t="s">
        <v>391</v>
      </c>
      <c r="P1" s="173" t="s">
        <v>528</v>
      </c>
      <c r="Q1" s="173" t="s">
        <v>529</v>
      </c>
      <c r="R1" s="172" t="s">
        <v>85</v>
      </c>
    </row>
    <row r="2" spans="1:188" x14ac:dyDescent="0.3">
      <c r="A2" s="176" t="s">
        <v>4</v>
      </c>
      <c r="B2" s="179">
        <v>115</v>
      </c>
      <c r="C2" s="61" t="s">
        <v>393</v>
      </c>
      <c r="D2" s="61">
        <v>0</v>
      </c>
      <c r="E2" s="64"/>
      <c r="F2" s="61"/>
      <c r="G2" s="61"/>
      <c r="H2" s="61"/>
      <c r="I2" s="61"/>
      <c r="J2" s="61"/>
      <c r="K2" s="61"/>
      <c r="L2" s="61"/>
      <c r="M2" s="61"/>
      <c r="N2" s="61"/>
      <c r="O2" s="61"/>
      <c r="P2" s="204"/>
      <c r="Q2" s="204"/>
      <c r="R2" s="61"/>
    </row>
    <row r="3" spans="1:188" x14ac:dyDescent="0.3">
      <c r="B3" s="179">
        <v>1050</v>
      </c>
      <c r="C3" s="61" t="s">
        <v>8</v>
      </c>
      <c r="D3" s="61">
        <v>105280</v>
      </c>
      <c r="E3" s="64"/>
      <c r="F3" s="61"/>
      <c r="G3" s="61">
        <v>119628</v>
      </c>
      <c r="H3" s="61">
        <v>119628</v>
      </c>
      <c r="I3" s="61"/>
      <c r="J3" s="61">
        <v>130854</v>
      </c>
      <c r="K3" s="61">
        <v>131591</v>
      </c>
      <c r="L3" s="61">
        <v>0</v>
      </c>
      <c r="M3" s="61"/>
      <c r="N3" s="61"/>
      <c r="O3" s="168">
        <f>SUM(K3*0.05)+K3</f>
        <v>138170.54999999999</v>
      </c>
      <c r="P3" s="168">
        <v>69086</v>
      </c>
      <c r="Q3" s="168">
        <v>138171</v>
      </c>
      <c r="R3" s="61"/>
    </row>
    <row r="4" spans="1:188" x14ac:dyDescent="0.3">
      <c r="B4" s="179">
        <v>1150</v>
      </c>
      <c r="C4" s="61" t="s">
        <v>10</v>
      </c>
      <c r="D4" s="61">
        <v>678</v>
      </c>
      <c r="E4" s="64" t="s">
        <v>68</v>
      </c>
      <c r="F4" s="61"/>
      <c r="G4" s="61">
        <v>636.44000000000005</v>
      </c>
      <c r="H4" s="61">
        <v>520</v>
      </c>
      <c r="I4" s="61"/>
      <c r="J4" s="61">
        <v>700</v>
      </c>
      <c r="K4" s="61">
        <v>50</v>
      </c>
      <c r="L4" s="61">
        <v>400</v>
      </c>
      <c r="M4" s="61"/>
      <c r="N4" s="61"/>
      <c r="O4" s="168">
        <v>700</v>
      </c>
      <c r="P4" s="168">
        <v>371</v>
      </c>
      <c r="Q4" s="168">
        <v>1146</v>
      </c>
      <c r="R4" s="61" t="s">
        <v>542</v>
      </c>
    </row>
    <row r="5" spans="1:188" x14ac:dyDescent="0.3">
      <c r="B5" s="179">
        <v>1151</v>
      </c>
      <c r="C5" s="61" t="s">
        <v>11</v>
      </c>
      <c r="D5" s="61">
        <v>135</v>
      </c>
      <c r="E5" s="64"/>
      <c r="F5" s="61">
        <f>D5*0.1</f>
        <v>13.5</v>
      </c>
      <c r="G5" s="61">
        <f>D5+F5</f>
        <v>148.5</v>
      </c>
      <c r="H5" s="61">
        <v>0</v>
      </c>
      <c r="I5" s="61"/>
      <c r="J5" s="61">
        <v>150</v>
      </c>
      <c r="K5" s="61">
        <v>0</v>
      </c>
      <c r="L5" s="61">
        <v>75</v>
      </c>
      <c r="M5" s="61"/>
      <c r="N5" s="61"/>
      <c r="O5" s="168">
        <v>75</v>
      </c>
      <c r="P5" s="168">
        <v>0</v>
      </c>
      <c r="Q5" s="168">
        <v>150</v>
      </c>
      <c r="R5" s="61" t="s">
        <v>530</v>
      </c>
    </row>
    <row r="6" spans="1:188" x14ac:dyDescent="0.3">
      <c r="B6" s="179">
        <v>1200</v>
      </c>
      <c r="C6" s="61" t="s">
        <v>12</v>
      </c>
      <c r="D6" s="61">
        <v>3000</v>
      </c>
      <c r="E6" s="64"/>
      <c r="F6" s="61">
        <f>D6*0.1</f>
        <v>300</v>
      </c>
      <c r="G6" s="61">
        <f>D6+F6</f>
        <v>3300</v>
      </c>
      <c r="H6" s="61">
        <v>3833</v>
      </c>
      <c r="I6" s="61"/>
      <c r="J6" s="61">
        <v>3300</v>
      </c>
      <c r="K6" s="61">
        <v>410</v>
      </c>
      <c r="L6" s="61">
        <v>1000</v>
      </c>
      <c r="M6" s="61"/>
      <c r="N6" s="61"/>
      <c r="O6" s="168">
        <v>2000</v>
      </c>
      <c r="P6" s="168">
        <v>1120</v>
      </c>
      <c r="Q6" s="168">
        <v>2000</v>
      </c>
      <c r="R6" s="61" t="s">
        <v>537</v>
      </c>
    </row>
    <row r="7" spans="1:188" x14ac:dyDescent="0.3">
      <c r="B7" s="179">
        <v>1250</v>
      </c>
      <c r="C7" s="61" t="s">
        <v>13</v>
      </c>
      <c r="D7" s="61">
        <v>0</v>
      </c>
      <c r="E7" s="64"/>
      <c r="F7" s="61">
        <f>D7*0.1</f>
        <v>0</v>
      </c>
      <c r="G7" s="61">
        <v>50</v>
      </c>
      <c r="H7" s="61">
        <v>533</v>
      </c>
      <c r="I7" s="61"/>
      <c r="J7" s="61">
        <v>250</v>
      </c>
      <c r="K7" s="61">
        <v>110</v>
      </c>
      <c r="L7" s="61">
        <v>250</v>
      </c>
      <c r="M7" s="61"/>
      <c r="N7" s="61"/>
      <c r="O7" s="168">
        <v>300</v>
      </c>
      <c r="P7" s="168">
        <v>1135</v>
      </c>
      <c r="Q7" s="168">
        <v>1450</v>
      </c>
      <c r="R7" s="61" t="s">
        <v>536</v>
      </c>
    </row>
    <row r="8" spans="1:188" x14ac:dyDescent="0.3">
      <c r="C8" s="61"/>
      <c r="D8" s="61">
        <v>50000</v>
      </c>
      <c r="E8" s="61"/>
      <c r="F8" s="61"/>
      <c r="G8" s="61"/>
      <c r="H8" s="61"/>
      <c r="I8" s="61"/>
      <c r="J8" s="61">
        <v>0</v>
      </c>
      <c r="K8" s="61">
        <v>0</v>
      </c>
      <c r="L8" s="61"/>
      <c r="M8" s="61"/>
      <c r="N8" s="61"/>
      <c r="O8" s="168"/>
      <c r="P8" s="168"/>
      <c r="Q8" s="168"/>
      <c r="R8" s="61"/>
    </row>
    <row r="9" spans="1:188" s="174" customFormat="1" ht="15" thickBot="1" x14ac:dyDescent="0.35">
      <c r="A9" s="176"/>
      <c r="B9" s="180"/>
      <c r="C9" s="62" t="s">
        <v>51</v>
      </c>
      <c r="D9" s="62">
        <f>SUM(D2:D8)</f>
        <v>159093</v>
      </c>
      <c r="E9" s="131"/>
      <c r="F9" s="62"/>
      <c r="G9" s="171">
        <f>SUM(G3:G8)</f>
        <v>123762.94</v>
      </c>
      <c r="H9" s="171">
        <f>SUM(H3:H8)</f>
        <v>124514</v>
      </c>
      <c r="I9" s="62"/>
      <c r="J9" s="62">
        <f>SUM(J3:J8)</f>
        <v>135254</v>
      </c>
      <c r="K9" s="62">
        <f>SUM(K3:K8)</f>
        <v>132161</v>
      </c>
      <c r="L9" s="62">
        <f>SUM(L1:L8)</f>
        <v>1725</v>
      </c>
      <c r="M9" s="61">
        <f>SUM(K9:L9)</f>
        <v>133886</v>
      </c>
      <c r="N9" s="62"/>
      <c r="O9" s="203">
        <f>SUM(O3:O8)</f>
        <v>141245.54999999999</v>
      </c>
      <c r="P9" s="203">
        <f>SUM(P3:P8)</f>
        <v>71712</v>
      </c>
      <c r="Q9" s="203">
        <f>SUM(Q3:Q8)</f>
        <v>142917</v>
      </c>
      <c r="R9" s="61"/>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c r="DR9" s="175"/>
      <c r="DS9" s="175"/>
      <c r="DT9" s="175"/>
      <c r="DU9" s="175"/>
      <c r="DV9" s="175"/>
      <c r="DW9" s="175"/>
      <c r="DX9" s="175"/>
      <c r="DY9" s="175"/>
      <c r="DZ9" s="175"/>
      <c r="EA9" s="175"/>
      <c r="EB9" s="175"/>
      <c r="EC9" s="175"/>
      <c r="ED9" s="175"/>
      <c r="EE9" s="175"/>
      <c r="EF9" s="175"/>
      <c r="EG9" s="175"/>
      <c r="EH9" s="175"/>
      <c r="EI9" s="175"/>
      <c r="EJ9" s="175"/>
      <c r="EK9" s="175"/>
      <c r="EL9" s="175"/>
      <c r="EM9" s="175"/>
      <c r="EN9" s="175"/>
      <c r="EO9" s="175"/>
      <c r="EP9" s="175"/>
      <c r="EQ9" s="175"/>
      <c r="ER9" s="175"/>
      <c r="ES9" s="175"/>
      <c r="ET9" s="175"/>
      <c r="EU9" s="175"/>
      <c r="EV9" s="175"/>
      <c r="EW9" s="175"/>
      <c r="EX9" s="175"/>
      <c r="EY9" s="175"/>
      <c r="EZ9" s="175"/>
      <c r="FA9" s="175"/>
      <c r="FB9" s="175"/>
      <c r="FC9" s="175"/>
      <c r="FD9" s="175"/>
      <c r="FE9" s="175"/>
      <c r="FF9" s="175"/>
      <c r="FG9" s="175"/>
      <c r="FH9" s="175"/>
      <c r="FI9" s="175"/>
      <c r="FJ9" s="175"/>
      <c r="FK9" s="175"/>
      <c r="FL9" s="175"/>
      <c r="FM9" s="175"/>
      <c r="FN9" s="175"/>
      <c r="FO9" s="175"/>
      <c r="FP9" s="175"/>
      <c r="FQ9" s="175"/>
      <c r="FR9" s="175"/>
      <c r="FS9" s="175"/>
      <c r="FT9" s="175"/>
      <c r="FU9" s="175"/>
      <c r="FV9" s="175"/>
      <c r="FW9" s="175"/>
      <c r="FX9" s="175"/>
      <c r="FY9" s="175"/>
      <c r="FZ9" s="175"/>
      <c r="GA9" s="175"/>
      <c r="GB9" s="175"/>
      <c r="GC9" s="175"/>
      <c r="GD9" s="175"/>
      <c r="GE9" s="175"/>
      <c r="GF9" s="175"/>
    </row>
    <row r="10" spans="1:188" x14ac:dyDescent="0.3">
      <c r="A10" s="176"/>
      <c r="B10" s="180"/>
      <c r="C10" s="62"/>
      <c r="D10" s="62"/>
      <c r="E10" s="131"/>
      <c r="F10" s="61"/>
      <c r="G10" s="61"/>
      <c r="H10" s="61"/>
      <c r="I10" s="61"/>
      <c r="J10" s="61"/>
      <c r="K10" s="61"/>
      <c r="L10" s="61"/>
      <c r="M10" s="61"/>
      <c r="N10" s="61"/>
      <c r="O10" s="168"/>
      <c r="P10" s="168"/>
      <c r="Q10" s="168">
        <f>Q9-O9</f>
        <v>1671.4500000000116</v>
      </c>
      <c r="R10" s="61"/>
    </row>
    <row r="11" spans="1:188" x14ac:dyDescent="0.3">
      <c r="A11" s="176" t="s">
        <v>15</v>
      </c>
      <c r="B11" s="179">
        <v>515</v>
      </c>
      <c r="C11" s="61" t="s">
        <v>16</v>
      </c>
      <c r="D11" s="61">
        <v>0</v>
      </c>
      <c r="E11" s="64"/>
      <c r="F11" s="61">
        <f>D11*0.1</f>
        <v>0</v>
      </c>
      <c r="G11" s="61">
        <f>D11+F11</f>
        <v>0</v>
      </c>
      <c r="H11" s="61"/>
      <c r="I11" s="61"/>
      <c r="J11" s="61"/>
      <c r="K11" s="61"/>
      <c r="L11" s="61"/>
      <c r="M11" s="61"/>
      <c r="N11" s="61"/>
      <c r="O11" s="168"/>
      <c r="P11" s="168"/>
      <c r="Q11" s="168"/>
      <c r="R11" s="61"/>
    </row>
    <row r="12" spans="1:188" x14ac:dyDescent="0.3">
      <c r="B12" s="179">
        <v>4000</v>
      </c>
      <c r="C12" s="61" t="s">
        <v>531</v>
      </c>
      <c r="D12" s="61">
        <v>28800</v>
      </c>
      <c r="E12" s="64" t="s">
        <v>53</v>
      </c>
      <c r="F12" s="61"/>
      <c r="G12" s="61">
        <v>38856</v>
      </c>
      <c r="H12" s="61">
        <v>23210</v>
      </c>
      <c r="I12" s="61"/>
      <c r="J12" s="61">
        <v>56753.04</v>
      </c>
      <c r="K12" s="61">
        <v>24599.360000000001</v>
      </c>
      <c r="L12" s="61">
        <v>25500</v>
      </c>
      <c r="M12" s="61">
        <f t="shared" ref="M12:M27" si="0">SUM(J12)-(K12+L12)</f>
        <v>6653.68</v>
      </c>
      <c r="N12" s="61"/>
      <c r="O12" s="168">
        <v>49626</v>
      </c>
      <c r="P12" s="168">
        <v>14603</v>
      </c>
      <c r="Q12" s="168">
        <v>45210</v>
      </c>
      <c r="R12" s="205" t="s">
        <v>560</v>
      </c>
    </row>
    <row r="13" spans="1:188" x14ac:dyDescent="0.3">
      <c r="B13" s="179">
        <v>4001</v>
      </c>
      <c r="C13" s="61" t="s">
        <v>559</v>
      </c>
      <c r="D13" s="61"/>
      <c r="E13" s="64"/>
      <c r="F13" s="61"/>
      <c r="G13" s="61"/>
      <c r="H13" s="61"/>
      <c r="I13" s="61"/>
      <c r="J13" s="61"/>
      <c r="K13" s="61"/>
      <c r="L13" s="61"/>
      <c r="M13" s="61"/>
      <c r="N13" s="61"/>
      <c r="O13" s="168">
        <v>5000</v>
      </c>
      <c r="P13" s="168">
        <v>1838</v>
      </c>
      <c r="Q13" s="168">
        <v>5514</v>
      </c>
      <c r="R13" s="61" t="s">
        <v>532</v>
      </c>
    </row>
    <row r="14" spans="1:188" x14ac:dyDescent="0.3">
      <c r="B14" s="179">
        <v>4005</v>
      </c>
      <c r="C14" s="61" t="s">
        <v>453</v>
      </c>
      <c r="D14" s="61">
        <v>3530</v>
      </c>
      <c r="E14" s="64"/>
      <c r="F14" s="61"/>
      <c r="G14" s="61">
        <v>4413</v>
      </c>
      <c r="H14" s="61">
        <v>621.82000000000005</v>
      </c>
      <c r="I14" s="61"/>
      <c r="J14" s="61">
        <v>3998</v>
      </c>
      <c r="K14" s="61">
        <v>0</v>
      </c>
      <c r="L14" s="61">
        <v>2690</v>
      </c>
      <c r="M14" s="61">
        <f t="shared" si="0"/>
        <v>1308</v>
      </c>
      <c r="N14" s="61"/>
      <c r="O14" s="168">
        <f>'Assumptions '!E30</f>
        <v>5943</v>
      </c>
      <c r="P14" s="168">
        <v>1896</v>
      </c>
      <c r="Q14" s="168">
        <v>5688</v>
      </c>
      <c r="R14" s="61" t="s">
        <v>532</v>
      </c>
    </row>
    <row r="15" spans="1:188" x14ac:dyDescent="0.3">
      <c r="B15" s="179">
        <v>4010</v>
      </c>
      <c r="C15" s="61" t="s">
        <v>469</v>
      </c>
      <c r="D15" s="61">
        <v>8244</v>
      </c>
      <c r="E15" s="64"/>
      <c r="F15" s="61"/>
      <c r="G15" s="61">
        <v>10568.83</v>
      </c>
      <c r="H15" s="61">
        <v>6875.51</v>
      </c>
      <c r="I15" s="61"/>
      <c r="J15" s="61">
        <v>9700</v>
      </c>
      <c r="K15" s="61">
        <v>5337</v>
      </c>
      <c r="L15" s="61">
        <v>5860</v>
      </c>
      <c r="M15" s="61">
        <f t="shared" si="0"/>
        <v>-1497</v>
      </c>
      <c r="N15" s="61"/>
      <c r="O15" s="168">
        <v>11854</v>
      </c>
      <c r="P15" s="168">
        <v>4400</v>
      </c>
      <c r="Q15" s="168">
        <v>13200</v>
      </c>
      <c r="R15" s="61" t="s">
        <v>532</v>
      </c>
    </row>
    <row r="16" spans="1:188" x14ac:dyDescent="0.3">
      <c r="B16" s="179">
        <v>4015</v>
      </c>
      <c r="C16" s="61" t="s">
        <v>437</v>
      </c>
      <c r="D16" s="61">
        <v>1014</v>
      </c>
      <c r="E16" s="64"/>
      <c r="F16" s="61">
        <f>D16*0.1</f>
        <v>101.4</v>
      </c>
      <c r="G16" s="61">
        <f t="shared" ref="G16:G22" si="1">D16+F16</f>
        <v>1115.4000000000001</v>
      </c>
      <c r="H16" s="61">
        <v>1692.84</v>
      </c>
      <c r="I16" s="61"/>
      <c r="J16" s="61">
        <v>1185</v>
      </c>
      <c r="K16" s="61">
        <v>1008</v>
      </c>
      <c r="L16" s="61">
        <v>1008</v>
      </c>
      <c r="M16" s="61">
        <f t="shared" si="0"/>
        <v>-831</v>
      </c>
      <c r="N16" s="61"/>
      <c r="O16" s="168">
        <v>2300</v>
      </c>
      <c r="P16" s="168">
        <v>1115</v>
      </c>
      <c r="Q16" s="168">
        <v>2676</v>
      </c>
      <c r="R16" s="61" t="s">
        <v>541</v>
      </c>
    </row>
    <row r="17" spans="2:18" x14ac:dyDescent="0.3">
      <c r="B17" s="179">
        <v>4016</v>
      </c>
      <c r="C17" s="61" t="s">
        <v>495</v>
      </c>
      <c r="D17" s="61">
        <v>100</v>
      </c>
      <c r="E17" s="64"/>
      <c r="F17" s="61">
        <f>D17*0.1</f>
        <v>10</v>
      </c>
      <c r="G17" s="61">
        <f t="shared" si="1"/>
        <v>110</v>
      </c>
      <c r="H17" s="61">
        <v>0</v>
      </c>
      <c r="I17" s="61"/>
      <c r="J17" s="61">
        <v>110</v>
      </c>
      <c r="K17" s="61">
        <v>0</v>
      </c>
      <c r="L17" s="61">
        <v>100</v>
      </c>
      <c r="M17" s="61">
        <f t="shared" si="0"/>
        <v>10</v>
      </c>
      <c r="N17" s="61"/>
      <c r="O17" s="168">
        <v>100</v>
      </c>
      <c r="P17" s="168">
        <v>0</v>
      </c>
      <c r="Q17" s="168">
        <v>0</v>
      </c>
      <c r="R17" s="61" t="s">
        <v>460</v>
      </c>
    </row>
    <row r="18" spans="2:18" x14ac:dyDescent="0.3">
      <c r="B18" s="179">
        <v>4017</v>
      </c>
      <c r="C18" s="61" t="s">
        <v>21</v>
      </c>
      <c r="D18" s="61">
        <v>500</v>
      </c>
      <c r="E18" s="64"/>
      <c r="F18" s="61">
        <f>D18*0.1</f>
        <v>50</v>
      </c>
      <c r="G18" s="61">
        <f t="shared" si="1"/>
        <v>550</v>
      </c>
      <c r="H18" s="61">
        <v>1316</v>
      </c>
      <c r="I18" s="61"/>
      <c r="J18" s="61">
        <v>700</v>
      </c>
      <c r="K18" s="61">
        <v>192</v>
      </c>
      <c r="L18" s="61">
        <v>50</v>
      </c>
      <c r="M18" s="61">
        <f t="shared" si="0"/>
        <v>458</v>
      </c>
      <c r="N18" s="61"/>
      <c r="O18" s="168">
        <f>'Assumptions '!B37</f>
        <v>650</v>
      </c>
      <c r="P18" s="168">
        <v>0</v>
      </c>
      <c r="Q18" s="168">
        <v>0</v>
      </c>
      <c r="R18" s="61" t="s">
        <v>455</v>
      </c>
    </row>
    <row r="19" spans="2:18" x14ac:dyDescent="0.3">
      <c r="B19" s="179">
        <v>4018</v>
      </c>
      <c r="C19" s="61" t="s">
        <v>496</v>
      </c>
      <c r="D19" s="61">
        <v>350</v>
      </c>
      <c r="E19" s="64"/>
      <c r="F19" s="61">
        <f>D19*0.1</f>
        <v>35</v>
      </c>
      <c r="G19" s="61">
        <f t="shared" si="1"/>
        <v>385</v>
      </c>
      <c r="H19" s="61">
        <v>0</v>
      </c>
      <c r="I19" s="61"/>
      <c r="J19" s="61">
        <v>100</v>
      </c>
      <c r="K19" s="61">
        <v>0</v>
      </c>
      <c r="L19" s="61">
        <v>15</v>
      </c>
      <c r="M19" s="61">
        <f t="shared" si="0"/>
        <v>85</v>
      </c>
      <c r="N19" s="61"/>
      <c r="O19" s="168">
        <v>25</v>
      </c>
      <c r="P19" s="168"/>
      <c r="Q19" s="168"/>
      <c r="R19" s="61" t="s">
        <v>404</v>
      </c>
    </row>
    <row r="20" spans="2:18" x14ac:dyDescent="0.3">
      <c r="B20" s="179">
        <v>4020</v>
      </c>
      <c r="C20" s="61" t="s">
        <v>23</v>
      </c>
      <c r="D20" s="61">
        <v>75</v>
      </c>
      <c r="E20" s="64"/>
      <c r="F20" s="61">
        <v>0</v>
      </c>
      <c r="G20" s="61">
        <f t="shared" si="1"/>
        <v>75</v>
      </c>
      <c r="H20" s="61">
        <v>0</v>
      </c>
      <c r="I20" s="61"/>
      <c r="J20" s="61">
        <v>75</v>
      </c>
      <c r="K20" s="61">
        <v>0</v>
      </c>
      <c r="L20" s="61">
        <v>0</v>
      </c>
      <c r="M20" s="61">
        <f t="shared" si="0"/>
        <v>75</v>
      </c>
      <c r="N20" s="61"/>
      <c r="O20" s="168">
        <v>0</v>
      </c>
      <c r="P20" s="168">
        <v>0</v>
      </c>
      <c r="Q20" s="168">
        <v>0</v>
      </c>
      <c r="R20" s="61"/>
    </row>
    <row r="21" spans="2:18" x14ac:dyDescent="0.3">
      <c r="B21" s="179" t="s">
        <v>407</v>
      </c>
      <c r="C21" s="61" t="s">
        <v>403</v>
      </c>
      <c r="D21" s="61"/>
      <c r="E21" s="64"/>
      <c r="F21" s="61"/>
      <c r="G21" s="61"/>
      <c r="H21" s="61"/>
      <c r="I21" s="61"/>
      <c r="J21" s="61"/>
      <c r="K21" s="61"/>
      <c r="L21" s="61">
        <v>700</v>
      </c>
      <c r="M21" s="61">
        <f t="shared" si="0"/>
        <v>-700</v>
      </c>
      <c r="N21" s="61"/>
      <c r="O21" s="168">
        <v>2500</v>
      </c>
      <c r="P21" s="168">
        <v>1975</v>
      </c>
      <c r="Q21" s="168">
        <v>3000</v>
      </c>
      <c r="R21" s="61" t="s">
        <v>540</v>
      </c>
    </row>
    <row r="22" spans="2:18" x14ac:dyDescent="0.3">
      <c r="B22" s="179">
        <v>4022</v>
      </c>
      <c r="C22" s="61" t="s">
        <v>497</v>
      </c>
      <c r="D22" s="61">
        <v>700</v>
      </c>
      <c r="E22" s="64" t="s">
        <v>54</v>
      </c>
      <c r="F22" s="61"/>
      <c r="G22" s="61">
        <f t="shared" si="1"/>
        <v>700</v>
      </c>
      <c r="H22" s="61">
        <v>0</v>
      </c>
      <c r="I22" s="61"/>
      <c r="J22" s="61">
        <v>200</v>
      </c>
      <c r="K22" s="61">
        <v>2699.75</v>
      </c>
      <c r="L22" s="61">
        <v>1800</v>
      </c>
      <c r="M22" s="61">
        <f t="shared" si="0"/>
        <v>-4299.75</v>
      </c>
      <c r="N22" s="61"/>
      <c r="O22" s="168">
        <v>350</v>
      </c>
      <c r="P22" s="168">
        <v>0</v>
      </c>
      <c r="Q22" s="168">
        <v>350</v>
      </c>
      <c r="R22" s="61" t="s">
        <v>408</v>
      </c>
    </row>
    <row r="23" spans="2:18" x14ac:dyDescent="0.3">
      <c r="B23" s="179">
        <v>4030</v>
      </c>
      <c r="C23" s="61" t="s">
        <v>26</v>
      </c>
      <c r="D23" s="61">
        <v>500</v>
      </c>
      <c r="E23" s="64" t="s">
        <v>69</v>
      </c>
      <c r="F23" s="61"/>
      <c r="G23" s="61">
        <v>450</v>
      </c>
      <c r="H23" s="61">
        <v>231</v>
      </c>
      <c r="I23" s="61"/>
      <c r="J23" s="61">
        <v>480</v>
      </c>
      <c r="K23" s="61">
        <v>195</v>
      </c>
      <c r="L23" s="61">
        <v>200</v>
      </c>
      <c r="M23" s="61">
        <f t="shared" si="0"/>
        <v>85</v>
      </c>
      <c r="N23" s="61"/>
      <c r="O23" s="168">
        <v>450</v>
      </c>
      <c r="P23" s="168">
        <v>480</v>
      </c>
      <c r="Q23" s="168">
        <v>682</v>
      </c>
      <c r="R23" s="61" t="s">
        <v>533</v>
      </c>
    </row>
    <row r="24" spans="2:18" x14ac:dyDescent="0.3">
      <c r="B24" s="179">
        <v>4035</v>
      </c>
      <c r="C24" s="61" t="s">
        <v>27</v>
      </c>
      <c r="D24" s="61">
        <v>785</v>
      </c>
      <c r="E24" s="64"/>
      <c r="F24" s="61"/>
      <c r="G24" s="61">
        <f>D24+F24</f>
        <v>785</v>
      </c>
      <c r="H24" s="61">
        <v>230</v>
      </c>
      <c r="I24" s="61"/>
      <c r="J24" s="61">
        <v>900</v>
      </c>
      <c r="K24" s="61">
        <v>526.86</v>
      </c>
      <c r="L24" s="61">
        <v>200</v>
      </c>
      <c r="M24" s="61">
        <f t="shared" si="0"/>
        <v>173.14</v>
      </c>
      <c r="N24" s="61"/>
      <c r="O24" s="168">
        <v>600</v>
      </c>
      <c r="P24" s="168">
        <v>0</v>
      </c>
      <c r="Q24" s="168">
        <v>600</v>
      </c>
      <c r="R24" s="61" t="s">
        <v>409</v>
      </c>
    </row>
    <row r="25" spans="2:18" x14ac:dyDescent="0.3">
      <c r="B25" s="179">
        <v>4040</v>
      </c>
      <c r="C25" s="61" t="s">
        <v>28</v>
      </c>
      <c r="D25" s="61">
        <v>1450</v>
      </c>
      <c r="E25" s="64"/>
      <c r="F25" s="61">
        <f>D25*0.1</f>
        <v>145</v>
      </c>
      <c r="G25" s="61">
        <f>D25+F25</f>
        <v>1595</v>
      </c>
      <c r="H25" s="61">
        <v>1498.91</v>
      </c>
      <c r="I25" s="61"/>
      <c r="J25" s="61">
        <v>1700</v>
      </c>
      <c r="K25" s="61">
        <v>1594.23</v>
      </c>
      <c r="L25" s="61">
        <v>0</v>
      </c>
      <c r="M25" s="61">
        <f t="shared" si="0"/>
        <v>105.76999999999998</v>
      </c>
      <c r="N25" s="61"/>
      <c r="O25" s="168">
        <v>1800</v>
      </c>
      <c r="P25" s="168">
        <v>1436</v>
      </c>
      <c r="Q25" s="168">
        <v>1436</v>
      </c>
      <c r="R25" s="61"/>
    </row>
    <row r="26" spans="2:18" x14ac:dyDescent="0.3">
      <c r="B26" s="179">
        <v>4045</v>
      </c>
      <c r="C26" s="61" t="s">
        <v>29</v>
      </c>
      <c r="D26" s="61">
        <v>500</v>
      </c>
      <c r="E26" s="64"/>
      <c r="F26" s="61"/>
      <c r="G26" s="61">
        <v>600</v>
      </c>
      <c r="H26" s="61">
        <v>0</v>
      </c>
      <c r="I26" s="61"/>
      <c r="J26" s="61">
        <v>600</v>
      </c>
      <c r="K26" s="61">
        <v>330</v>
      </c>
      <c r="L26" s="61">
        <v>350</v>
      </c>
      <c r="M26" s="61">
        <f t="shared" si="0"/>
        <v>-80</v>
      </c>
      <c r="N26" s="61"/>
      <c r="O26" s="168">
        <v>600</v>
      </c>
      <c r="P26" s="168">
        <v>1243</v>
      </c>
      <c r="Q26" s="168">
        <v>1650</v>
      </c>
      <c r="R26" s="61" t="s">
        <v>534</v>
      </c>
    </row>
    <row r="27" spans="2:18" ht="28.8" x14ac:dyDescent="0.3">
      <c r="B27" s="179">
        <v>4050</v>
      </c>
      <c r="C27" s="61" t="s">
        <v>30</v>
      </c>
      <c r="D27" s="61">
        <v>600</v>
      </c>
      <c r="E27" s="64" t="s">
        <v>55</v>
      </c>
      <c r="F27" s="61"/>
      <c r="G27" s="61">
        <v>800</v>
      </c>
      <c r="H27" s="61">
        <v>744</v>
      </c>
      <c r="I27" s="61"/>
      <c r="J27" s="61">
        <v>850</v>
      </c>
      <c r="K27" s="61">
        <v>750</v>
      </c>
      <c r="L27" s="61">
        <v>0</v>
      </c>
      <c r="M27" s="61">
        <f t="shared" si="0"/>
        <v>100</v>
      </c>
      <c r="N27" s="61"/>
      <c r="O27" s="168">
        <v>825</v>
      </c>
      <c r="P27" s="168">
        <v>255</v>
      </c>
      <c r="Q27" s="168">
        <v>1235</v>
      </c>
      <c r="R27" s="61" t="s">
        <v>538</v>
      </c>
    </row>
    <row r="28" spans="2:18" x14ac:dyDescent="0.3">
      <c r="B28" s="179">
        <v>4051</v>
      </c>
      <c r="C28" s="61" t="s">
        <v>31</v>
      </c>
      <c r="D28" s="61">
        <v>200</v>
      </c>
      <c r="E28" s="64"/>
      <c r="F28" s="61"/>
      <c r="G28" s="61">
        <f>D28+F28</f>
        <v>200</v>
      </c>
      <c r="H28" s="61">
        <v>200</v>
      </c>
      <c r="I28" s="61"/>
      <c r="J28" s="61">
        <v>0</v>
      </c>
      <c r="K28" s="61">
        <v>0</v>
      </c>
      <c r="L28" s="61"/>
      <c r="M28" s="61"/>
      <c r="N28" s="61"/>
      <c r="O28" s="168">
        <v>200</v>
      </c>
      <c r="P28" s="168">
        <v>0</v>
      </c>
      <c r="Q28" s="168">
        <v>0</v>
      </c>
      <c r="R28" s="61" t="s">
        <v>397</v>
      </c>
    </row>
    <row r="29" spans="2:18" x14ac:dyDescent="0.3">
      <c r="B29" s="179">
        <v>4055</v>
      </c>
      <c r="C29" s="61" t="s">
        <v>32</v>
      </c>
      <c r="D29" s="61">
        <v>18000</v>
      </c>
      <c r="E29" s="64"/>
      <c r="F29" s="61"/>
      <c r="G29" s="61">
        <v>12000</v>
      </c>
      <c r="H29" s="61">
        <v>39766</v>
      </c>
      <c r="I29" s="61"/>
      <c r="J29" s="175"/>
      <c r="K29" s="61">
        <v>8727.2900000000009</v>
      </c>
      <c r="L29" s="61">
        <v>3000</v>
      </c>
      <c r="M29" s="61">
        <f>SUM(J29)-(K29+L29)</f>
        <v>-11727.29</v>
      </c>
      <c r="N29" s="61"/>
      <c r="O29" s="168">
        <v>1000</v>
      </c>
      <c r="P29" s="168">
        <v>0</v>
      </c>
      <c r="Q29" s="168">
        <v>1000</v>
      </c>
      <c r="R29" s="61" t="s">
        <v>397</v>
      </c>
    </row>
    <row r="30" spans="2:18" x14ac:dyDescent="0.3">
      <c r="B30" s="179">
        <v>4058</v>
      </c>
      <c r="C30" s="61" t="s">
        <v>33</v>
      </c>
      <c r="D30" s="61">
        <v>100</v>
      </c>
      <c r="E30" s="64"/>
      <c r="F30" s="61">
        <f>D30*0.1</f>
        <v>10</v>
      </c>
      <c r="G30" s="61">
        <f>D30+F30</f>
        <v>110</v>
      </c>
      <c r="H30" s="61">
        <v>103.5</v>
      </c>
      <c r="I30" s="61"/>
      <c r="J30" s="61">
        <v>100</v>
      </c>
      <c r="K30" s="61">
        <v>56.85</v>
      </c>
      <c r="L30" s="61">
        <v>60</v>
      </c>
      <c r="M30" s="61">
        <f>SUM(J30)-(K30+L30)</f>
        <v>-16.849999999999994</v>
      </c>
      <c r="N30" s="61"/>
      <c r="O30" s="168">
        <v>100</v>
      </c>
      <c r="P30" s="168">
        <v>41</v>
      </c>
      <c r="Q30" s="168">
        <v>100</v>
      </c>
      <c r="R30" s="61" t="s">
        <v>411</v>
      </c>
    </row>
    <row r="31" spans="2:18" x14ac:dyDescent="0.3">
      <c r="B31" s="179">
        <v>4060</v>
      </c>
      <c r="C31" s="61" t="s">
        <v>34</v>
      </c>
      <c r="D31" s="61">
        <v>0</v>
      </c>
      <c r="E31" s="64" t="s">
        <v>58</v>
      </c>
      <c r="F31" s="61"/>
      <c r="G31" s="61">
        <v>50</v>
      </c>
      <c r="H31" s="61">
        <v>654.74</v>
      </c>
      <c r="I31" s="61"/>
      <c r="J31" s="61">
        <v>50</v>
      </c>
      <c r="K31" s="61">
        <v>47.4</v>
      </c>
      <c r="L31" s="61">
        <v>0</v>
      </c>
      <c r="M31" s="61">
        <f>SUM(J31)-(K31+L31)</f>
        <v>2.6000000000000014</v>
      </c>
      <c r="N31" s="61"/>
      <c r="O31" s="168">
        <v>100</v>
      </c>
      <c r="P31" s="168">
        <v>0</v>
      </c>
      <c r="Q31" s="168">
        <v>100</v>
      </c>
      <c r="R31" s="61" t="s">
        <v>535</v>
      </c>
    </row>
    <row r="32" spans="2:18" ht="22.95" customHeight="1" x14ac:dyDescent="0.3">
      <c r="B32" s="179">
        <v>4120</v>
      </c>
      <c r="C32" s="61" t="s">
        <v>35</v>
      </c>
      <c r="D32" s="61">
        <v>12000</v>
      </c>
      <c r="E32" s="132" t="s">
        <v>59</v>
      </c>
      <c r="F32" s="61"/>
      <c r="G32" s="61">
        <v>16000</v>
      </c>
      <c r="H32" s="61">
        <v>14722</v>
      </c>
      <c r="I32" s="61"/>
      <c r="J32" s="61">
        <v>2000</v>
      </c>
      <c r="K32" s="61">
        <v>2200</v>
      </c>
      <c r="L32" s="61">
        <v>12250</v>
      </c>
      <c r="M32" s="61">
        <f>SUM(J32)-(K32+L32)</f>
        <v>-12450</v>
      </c>
      <c r="N32" s="61"/>
      <c r="O32" s="168">
        <v>2000</v>
      </c>
      <c r="P32" s="168">
        <v>2000</v>
      </c>
      <c r="Q32" s="168">
        <v>2000</v>
      </c>
      <c r="R32" s="61" t="s">
        <v>539</v>
      </c>
    </row>
    <row r="33" spans="2:18" ht="22.95" customHeight="1" x14ac:dyDescent="0.3">
      <c r="C33" s="61"/>
      <c r="D33" s="61"/>
      <c r="E33" s="132"/>
      <c r="F33" s="61"/>
      <c r="G33" s="61"/>
      <c r="H33" s="61"/>
      <c r="I33" s="61"/>
      <c r="J33" s="61"/>
      <c r="K33" s="61"/>
      <c r="L33" s="61"/>
      <c r="M33" s="61"/>
      <c r="N33" s="61"/>
      <c r="O33" s="168">
        <v>600</v>
      </c>
      <c r="P33" s="168">
        <v>0</v>
      </c>
      <c r="Q33" s="168">
        <v>600</v>
      </c>
      <c r="R33" s="61" t="s">
        <v>499</v>
      </c>
    </row>
    <row r="34" spans="2:18" x14ac:dyDescent="0.3">
      <c r="C34" s="61"/>
      <c r="D34" s="61"/>
      <c r="E34" s="132"/>
      <c r="F34" s="61"/>
      <c r="G34" s="61"/>
      <c r="H34" s="61"/>
      <c r="I34" s="61"/>
      <c r="J34" s="61">
        <v>4000</v>
      </c>
      <c r="K34" s="61"/>
      <c r="L34" s="61"/>
      <c r="M34" s="61">
        <f t="shared" ref="M34:M47" si="2">SUM(J34)-(K34+L34)</f>
        <v>4000</v>
      </c>
      <c r="N34" s="61"/>
      <c r="O34" s="168">
        <v>1000</v>
      </c>
      <c r="P34" s="168">
        <v>0</v>
      </c>
      <c r="Q34" s="168">
        <v>1000</v>
      </c>
      <c r="R34" s="181" t="s">
        <v>162</v>
      </c>
    </row>
    <row r="35" spans="2:18" x14ac:dyDescent="0.3">
      <c r="C35" s="61"/>
      <c r="D35" s="61"/>
      <c r="E35" s="132"/>
      <c r="F35" s="61"/>
      <c r="G35" s="61"/>
      <c r="H35" s="61"/>
      <c r="I35" s="61"/>
      <c r="J35" s="61">
        <v>4000</v>
      </c>
      <c r="K35" s="61"/>
      <c r="L35" s="61"/>
      <c r="M35" s="61">
        <f t="shared" si="2"/>
        <v>4000</v>
      </c>
      <c r="N35" s="61"/>
      <c r="O35" s="168">
        <v>4000</v>
      </c>
      <c r="P35" s="168">
        <v>0</v>
      </c>
      <c r="Q35" s="168">
        <v>4000</v>
      </c>
      <c r="R35" s="181" t="s">
        <v>163</v>
      </c>
    </row>
    <row r="36" spans="2:18" x14ac:dyDescent="0.3">
      <c r="B36" s="179">
        <v>4200</v>
      </c>
      <c r="C36" s="61" t="s">
        <v>36</v>
      </c>
      <c r="D36" s="61">
        <v>110</v>
      </c>
      <c r="E36" s="64"/>
      <c r="F36" s="61">
        <f>D36*0.1</f>
        <v>11</v>
      </c>
      <c r="G36" s="61">
        <f>D36+F36</f>
        <v>121</v>
      </c>
      <c r="H36" s="61">
        <v>79.83</v>
      </c>
      <c r="I36" s="61"/>
      <c r="J36" s="61">
        <v>130</v>
      </c>
      <c r="K36" s="61">
        <v>42.56</v>
      </c>
      <c r="L36" s="61">
        <v>50</v>
      </c>
      <c r="M36" s="61">
        <f t="shared" si="2"/>
        <v>37.44</v>
      </c>
      <c r="N36" s="61"/>
      <c r="O36" s="168">
        <v>180</v>
      </c>
      <c r="P36" s="168">
        <v>23</v>
      </c>
      <c r="Q36" s="168">
        <v>180</v>
      </c>
      <c r="R36" s="61" t="s">
        <v>561</v>
      </c>
    </row>
    <row r="37" spans="2:18" x14ac:dyDescent="0.3">
      <c r="B37" s="179">
        <v>4450</v>
      </c>
      <c r="C37" s="61" t="s">
        <v>396</v>
      </c>
      <c r="D37" s="61"/>
      <c r="E37" s="64"/>
      <c r="F37" s="61"/>
      <c r="G37" s="61"/>
      <c r="H37" s="61">
        <v>0</v>
      </c>
      <c r="I37" s="61"/>
      <c r="J37" s="61">
        <v>0</v>
      </c>
      <c r="K37" s="61">
        <v>895</v>
      </c>
      <c r="L37" s="61">
        <v>0</v>
      </c>
      <c r="M37" s="61">
        <f t="shared" si="2"/>
        <v>-895</v>
      </c>
      <c r="N37" s="61"/>
      <c r="O37" s="168">
        <v>500</v>
      </c>
      <c r="P37" s="168">
        <v>0</v>
      </c>
      <c r="Q37" s="168">
        <v>500</v>
      </c>
      <c r="R37" s="61"/>
    </row>
    <row r="38" spans="2:18" ht="43.2" x14ac:dyDescent="0.3">
      <c r="B38" s="179">
        <v>4205</v>
      </c>
      <c r="C38" s="61" t="s">
        <v>37</v>
      </c>
      <c r="D38" s="61">
        <v>7500</v>
      </c>
      <c r="E38" s="64"/>
      <c r="F38" s="61">
        <f>D38*0.1</f>
        <v>750</v>
      </c>
      <c r="G38" s="61">
        <f>D38+F38</f>
        <v>8250</v>
      </c>
      <c r="H38" s="61">
        <v>7767.3</v>
      </c>
      <c r="I38" s="61"/>
      <c r="J38" s="61">
        <v>8250</v>
      </c>
      <c r="K38" s="61">
        <v>4211.6499999999996</v>
      </c>
      <c r="L38" s="61">
        <v>1500</v>
      </c>
      <c r="M38" s="61">
        <f t="shared" si="2"/>
        <v>2538.3500000000004</v>
      </c>
      <c r="N38" s="61"/>
      <c r="O38" s="168">
        <v>7000</v>
      </c>
      <c r="P38" s="168">
        <v>4845</v>
      </c>
      <c r="Q38" s="168">
        <v>9880</v>
      </c>
      <c r="R38" s="64" t="s">
        <v>543</v>
      </c>
    </row>
    <row r="39" spans="2:18" x14ac:dyDescent="0.3">
      <c r="B39" s="179">
        <v>4210</v>
      </c>
      <c r="C39" s="61" t="s">
        <v>38</v>
      </c>
      <c r="D39" s="61">
        <v>7000</v>
      </c>
      <c r="E39" s="64"/>
      <c r="F39" s="61">
        <f>D39*0.1</f>
        <v>700</v>
      </c>
      <c r="G39" s="61">
        <f>D39+F39</f>
        <v>7700</v>
      </c>
      <c r="H39" s="61">
        <v>5957</v>
      </c>
      <c r="I39" s="61"/>
      <c r="J39" s="175"/>
      <c r="K39" s="61">
        <v>4095.75</v>
      </c>
      <c r="L39" s="61">
        <v>2358</v>
      </c>
      <c r="M39" s="61">
        <f t="shared" si="2"/>
        <v>-6453.75</v>
      </c>
      <c r="N39" s="61"/>
      <c r="O39" s="168">
        <v>7000</v>
      </c>
      <c r="P39" s="168">
        <v>3036</v>
      </c>
      <c r="Q39" s="168">
        <v>6724</v>
      </c>
      <c r="R39" s="61"/>
    </row>
    <row r="40" spans="2:18" x14ac:dyDescent="0.3">
      <c r="B40" s="179">
        <v>4212</v>
      </c>
      <c r="C40" s="61" t="s">
        <v>39</v>
      </c>
      <c r="D40" s="61">
        <v>500</v>
      </c>
      <c r="E40" s="64"/>
      <c r="F40" s="61">
        <f>D40*0.1</f>
        <v>50</v>
      </c>
      <c r="G40" s="61">
        <f>D40+F40</f>
        <v>550</v>
      </c>
      <c r="H40" s="61">
        <v>402</v>
      </c>
      <c r="I40" s="61"/>
      <c r="J40" s="61">
        <v>550</v>
      </c>
      <c r="K40" s="61">
        <v>0</v>
      </c>
      <c r="L40" s="61">
        <v>150</v>
      </c>
      <c r="M40" s="61">
        <f t="shared" si="2"/>
        <v>400</v>
      </c>
      <c r="N40" s="61"/>
      <c r="O40" s="168">
        <v>400</v>
      </c>
      <c r="P40" s="168">
        <v>0</v>
      </c>
      <c r="Q40" s="168">
        <v>200</v>
      </c>
      <c r="R40" s="61"/>
    </row>
    <row r="41" spans="2:18" x14ac:dyDescent="0.3">
      <c r="B41" s="179">
        <v>4213</v>
      </c>
      <c r="C41" s="61" t="s">
        <v>12</v>
      </c>
      <c r="D41" s="61">
        <v>3000</v>
      </c>
      <c r="E41" s="64"/>
      <c r="F41" s="61"/>
      <c r="G41" s="61">
        <v>3000</v>
      </c>
      <c r="H41" s="61">
        <v>702</v>
      </c>
      <c r="I41" s="61"/>
      <c r="J41" s="61">
        <v>1478</v>
      </c>
      <c r="K41" s="61">
        <v>0</v>
      </c>
      <c r="L41" s="61">
        <v>400</v>
      </c>
      <c r="M41" s="61">
        <f t="shared" si="2"/>
        <v>1078</v>
      </c>
      <c r="N41" s="61"/>
      <c r="O41" s="168">
        <v>500</v>
      </c>
      <c r="P41" s="168">
        <v>0</v>
      </c>
      <c r="Q41" s="168">
        <v>500</v>
      </c>
      <c r="R41" s="61"/>
    </row>
    <row r="42" spans="2:18" x14ac:dyDescent="0.3">
      <c r="B42" s="179">
        <v>4214</v>
      </c>
      <c r="C42" s="61" t="s">
        <v>40</v>
      </c>
      <c r="D42" s="61">
        <v>100</v>
      </c>
      <c r="E42" s="64" t="s">
        <v>57</v>
      </c>
      <c r="F42" s="61"/>
      <c r="G42" s="61">
        <v>100</v>
      </c>
      <c r="H42" s="61">
        <v>0</v>
      </c>
      <c r="I42" s="61"/>
      <c r="J42" s="61">
        <v>100</v>
      </c>
      <c r="K42" s="61"/>
      <c r="L42" s="61">
        <v>0</v>
      </c>
      <c r="M42" s="61">
        <f t="shared" si="2"/>
        <v>100</v>
      </c>
      <c r="N42" s="61"/>
      <c r="O42" s="168">
        <v>50</v>
      </c>
      <c r="P42" s="168">
        <v>33</v>
      </c>
      <c r="Q42" s="168">
        <v>50</v>
      </c>
      <c r="R42" s="61" t="s">
        <v>104</v>
      </c>
    </row>
    <row r="43" spans="2:18" x14ac:dyDescent="0.3">
      <c r="B43" s="179">
        <v>4250</v>
      </c>
      <c r="C43" s="61" t="s">
        <v>42</v>
      </c>
      <c r="D43" s="61">
        <v>400</v>
      </c>
      <c r="E43" s="64"/>
      <c r="F43" s="61">
        <f>D43*0.1</f>
        <v>40</v>
      </c>
      <c r="G43" s="61">
        <f>D43+F43</f>
        <v>440</v>
      </c>
      <c r="H43" s="61">
        <v>188.5</v>
      </c>
      <c r="I43" s="61"/>
      <c r="J43" s="61">
        <v>440</v>
      </c>
      <c r="K43" s="61">
        <v>200</v>
      </c>
      <c r="L43" s="61">
        <v>0</v>
      </c>
      <c r="M43" s="61">
        <f t="shared" si="2"/>
        <v>240</v>
      </c>
      <c r="N43" s="61"/>
      <c r="O43" s="168">
        <v>220</v>
      </c>
      <c r="P43" s="168">
        <v>204</v>
      </c>
      <c r="Q43" s="168">
        <v>204</v>
      </c>
      <c r="R43" s="61"/>
    </row>
    <row r="44" spans="2:18" ht="28.8" x14ac:dyDescent="0.3">
      <c r="B44" s="179">
        <v>4255</v>
      </c>
      <c r="C44" s="61" t="s">
        <v>43</v>
      </c>
      <c r="D44" s="61">
        <v>0</v>
      </c>
      <c r="E44" s="132" t="s">
        <v>60</v>
      </c>
      <c r="F44" s="61">
        <f>D44*0.1</f>
        <v>0</v>
      </c>
      <c r="G44" s="61">
        <v>500</v>
      </c>
      <c r="H44" s="61">
        <v>0</v>
      </c>
      <c r="I44" s="61"/>
      <c r="J44" s="61">
        <v>500</v>
      </c>
      <c r="K44" s="61">
        <v>0</v>
      </c>
      <c r="L44" s="61">
        <v>0</v>
      </c>
      <c r="M44" s="61">
        <f t="shared" si="2"/>
        <v>500</v>
      </c>
      <c r="N44" s="61"/>
      <c r="O44" s="168">
        <v>200</v>
      </c>
      <c r="P44" s="168">
        <v>0</v>
      </c>
      <c r="Q44" s="168">
        <v>0</v>
      </c>
      <c r="R44" s="61" t="s">
        <v>395</v>
      </c>
    </row>
    <row r="45" spans="2:18" ht="28.8" x14ac:dyDescent="0.3">
      <c r="B45" s="179">
        <v>4400</v>
      </c>
      <c r="C45" s="61" t="s">
        <v>44</v>
      </c>
      <c r="D45" s="61">
        <v>0</v>
      </c>
      <c r="E45" s="64" t="s">
        <v>61</v>
      </c>
      <c r="F45" s="61">
        <f>D45*0.1</f>
        <v>0</v>
      </c>
      <c r="G45" s="61">
        <v>250</v>
      </c>
      <c r="H45" s="61">
        <v>276</v>
      </c>
      <c r="I45" s="61"/>
      <c r="J45" s="61">
        <v>300</v>
      </c>
      <c r="K45" s="61">
        <v>0</v>
      </c>
      <c r="L45" s="61">
        <v>0</v>
      </c>
      <c r="M45" s="61">
        <f t="shared" si="2"/>
        <v>300</v>
      </c>
      <c r="N45" s="61"/>
      <c r="O45" s="168">
        <v>0</v>
      </c>
      <c r="P45" s="168">
        <v>0</v>
      </c>
      <c r="Q45" s="168">
        <v>0</v>
      </c>
      <c r="R45" s="61"/>
    </row>
    <row r="46" spans="2:18" x14ac:dyDescent="0.3">
      <c r="B46" s="179">
        <v>4900</v>
      </c>
      <c r="C46" s="61" t="s">
        <v>50</v>
      </c>
      <c r="D46" s="61">
        <v>2000</v>
      </c>
      <c r="E46" s="64"/>
      <c r="F46" s="61">
        <f>D46*0.1</f>
        <v>200</v>
      </c>
      <c r="G46" s="61">
        <f>D46+F46</f>
        <v>2200</v>
      </c>
      <c r="H46" s="61">
        <v>446</v>
      </c>
      <c r="I46" s="61"/>
      <c r="J46" s="61">
        <v>2400</v>
      </c>
      <c r="K46" s="61">
        <v>0</v>
      </c>
      <c r="L46" s="61">
        <v>0</v>
      </c>
      <c r="M46" s="61">
        <f t="shared" si="2"/>
        <v>2400</v>
      </c>
      <c r="N46" s="61"/>
      <c r="O46" s="168">
        <v>1757.55</v>
      </c>
      <c r="P46" s="168">
        <v>0</v>
      </c>
      <c r="Q46" s="168">
        <v>0</v>
      </c>
      <c r="R46" s="61" t="s">
        <v>412</v>
      </c>
    </row>
    <row r="47" spans="2:18" x14ac:dyDescent="0.3">
      <c r="B47" s="179" t="s">
        <v>413</v>
      </c>
      <c r="C47" s="61" t="s">
        <v>398</v>
      </c>
      <c r="D47" s="61"/>
      <c r="E47" s="64"/>
      <c r="F47" s="61"/>
      <c r="G47" s="61"/>
      <c r="H47" s="61"/>
      <c r="I47" s="61"/>
      <c r="J47" s="61"/>
      <c r="K47" s="61"/>
      <c r="L47" s="61"/>
      <c r="M47" s="61">
        <f t="shared" si="2"/>
        <v>0</v>
      </c>
      <c r="N47" s="61"/>
      <c r="O47" s="168">
        <v>500</v>
      </c>
      <c r="P47" s="168">
        <v>0</v>
      </c>
      <c r="Q47" s="168">
        <v>500</v>
      </c>
      <c r="R47" s="61" t="s">
        <v>399</v>
      </c>
    </row>
    <row r="48" spans="2:18" x14ac:dyDescent="0.3">
      <c r="C48" s="61" t="s">
        <v>487</v>
      </c>
      <c r="D48" s="61"/>
      <c r="E48" s="64"/>
      <c r="F48" s="61"/>
      <c r="G48" s="61"/>
      <c r="H48" s="61"/>
      <c r="I48" s="61"/>
      <c r="J48" s="61">
        <v>31315</v>
      </c>
      <c r="K48" s="61"/>
      <c r="L48" s="61">
        <v>31315</v>
      </c>
      <c r="M48" s="61"/>
      <c r="N48" s="61"/>
      <c r="O48" s="168">
        <v>31315</v>
      </c>
      <c r="P48" s="168">
        <v>31315</v>
      </c>
      <c r="Q48" s="168">
        <v>31315</v>
      </c>
      <c r="R48" s="61"/>
    </row>
    <row r="49" spans="1:18" customFormat="1" x14ac:dyDescent="0.3">
      <c r="D49" s="6"/>
      <c r="E49" s="9"/>
      <c r="F49" s="6"/>
      <c r="G49" s="6"/>
      <c r="I49" s="18"/>
      <c r="J49" s="61"/>
      <c r="L49" s="61"/>
      <c r="M49" s="61">
        <f>SUM(J49)-(K49+L49)</f>
        <v>0</v>
      </c>
      <c r="O49" s="3"/>
      <c r="P49" s="3"/>
      <c r="Q49" s="3"/>
    </row>
    <row r="50" spans="1:18" customFormat="1" x14ac:dyDescent="0.3">
      <c r="D50" s="6"/>
      <c r="E50" s="9"/>
      <c r="F50" s="6"/>
      <c r="G50" s="6"/>
      <c r="I50" s="18"/>
      <c r="J50" s="61"/>
      <c r="L50" s="61"/>
      <c r="M50" s="61">
        <f>SUM(J50)-(K50+L50)</f>
        <v>0</v>
      </c>
      <c r="O50" s="3"/>
      <c r="P50" s="3"/>
      <c r="Q50" s="3"/>
    </row>
    <row r="51" spans="1:18" customFormat="1" x14ac:dyDescent="0.3">
      <c r="D51" s="6"/>
      <c r="E51" s="9"/>
      <c r="F51" s="6"/>
      <c r="G51" s="6"/>
      <c r="I51" s="18"/>
      <c r="J51" s="61"/>
      <c r="L51" s="61"/>
      <c r="M51" s="61">
        <f>SUM(J51)-(K51+L51)</f>
        <v>0</v>
      </c>
      <c r="O51" s="3"/>
      <c r="P51" s="3"/>
      <c r="Q51" s="3"/>
    </row>
    <row r="52" spans="1:18" x14ac:dyDescent="0.3">
      <c r="A52" s="176"/>
      <c r="B52" s="180"/>
      <c r="C52" s="62" t="s">
        <v>51</v>
      </c>
      <c r="D52" s="62">
        <f>SUM(D11:D46)</f>
        <v>98058</v>
      </c>
      <c r="E52" s="131"/>
      <c r="F52" s="62"/>
      <c r="G52" s="62">
        <f>SUM(G11:G46)</f>
        <v>112474.23000000001</v>
      </c>
      <c r="H52" s="62">
        <f>SUM(H12:H49)</f>
        <v>107684.95000000001</v>
      </c>
      <c r="I52" s="62"/>
      <c r="J52" s="62">
        <f>SUM(J12:J49)</f>
        <v>132964.04</v>
      </c>
      <c r="K52" s="62">
        <f>SUM(K12:K49)</f>
        <v>57708.700000000004</v>
      </c>
      <c r="L52" s="62">
        <f>SUM(L12:L51)</f>
        <v>89556</v>
      </c>
      <c r="M52" s="61">
        <f>SUM(M12:M51)</f>
        <v>-14300.66</v>
      </c>
      <c r="N52" s="62"/>
      <c r="O52" s="170">
        <f>SUM(O12:O51)</f>
        <v>141245.54999999999</v>
      </c>
      <c r="P52" s="170">
        <f>SUM(P12:P51)</f>
        <v>70738</v>
      </c>
      <c r="Q52" s="170">
        <f>SUM(Q12:Q51)</f>
        <v>140094</v>
      </c>
      <c r="R52" s="61"/>
    </row>
    <row r="53" spans="1:18" x14ac:dyDescent="0.3">
      <c r="C53" s="61"/>
      <c r="D53" s="61"/>
      <c r="E53" s="64"/>
      <c r="F53" s="61"/>
      <c r="G53" s="61"/>
      <c r="H53" s="61"/>
      <c r="I53" s="61"/>
      <c r="J53" s="61"/>
      <c r="K53" s="61"/>
      <c r="L53" s="61"/>
      <c r="M53" s="61">
        <f>SUM(J52)-(K52+L52)</f>
        <v>-14300.660000000003</v>
      </c>
      <c r="N53" s="61"/>
      <c r="O53" s="61">
        <f>O9-O52</f>
        <v>0</v>
      </c>
      <c r="P53" s="61">
        <f>P9-P52</f>
        <v>974</v>
      </c>
      <c r="Q53" s="61">
        <f>Q9-Q52</f>
        <v>2823</v>
      </c>
      <c r="R53" s="61"/>
    </row>
    <row r="54" spans="1:18" x14ac:dyDescent="0.3">
      <c r="C54" s="61"/>
      <c r="D54" s="61"/>
      <c r="E54" s="61"/>
      <c r="F54" s="61"/>
      <c r="G54" s="61"/>
      <c r="H54" s="61"/>
      <c r="I54" s="61"/>
      <c r="J54" s="62"/>
      <c r="K54" s="61"/>
      <c r="L54" s="61"/>
      <c r="M54" s="61"/>
      <c r="N54" s="61"/>
      <c r="O54" s="62"/>
      <c r="P54" s="62"/>
      <c r="Q54" s="62"/>
      <c r="R54" s="62"/>
    </row>
    <row r="55" spans="1:18" x14ac:dyDescent="0.3">
      <c r="C55" s="62"/>
      <c r="D55" s="61"/>
      <c r="E55" s="61"/>
      <c r="F55" s="61"/>
      <c r="G55" s="61"/>
      <c r="H55" s="61"/>
      <c r="I55" s="61"/>
      <c r="J55" s="61"/>
      <c r="K55" s="61"/>
      <c r="L55" s="61"/>
      <c r="M55" s="61"/>
      <c r="N55" s="61"/>
      <c r="O55" s="61"/>
      <c r="P55" s="61"/>
      <c r="Q55" s="61"/>
      <c r="R55" s="62"/>
    </row>
    <row r="56" spans="1:18" x14ac:dyDescent="0.3">
      <c r="C56" s="61"/>
      <c r="D56" s="61"/>
      <c r="E56" s="61"/>
      <c r="F56" s="61"/>
      <c r="G56" s="61"/>
      <c r="H56" s="61"/>
      <c r="I56" s="61"/>
      <c r="J56" s="62"/>
      <c r="K56" s="61"/>
      <c r="L56" s="61"/>
      <c r="M56" s="61"/>
      <c r="N56" s="61"/>
      <c r="O56" s="61"/>
      <c r="P56" s="61"/>
      <c r="Q56" s="61"/>
      <c r="R56" s="182"/>
    </row>
    <row r="57" spans="1:18" x14ac:dyDescent="0.3">
      <c r="C57" s="61"/>
      <c r="D57" s="61"/>
      <c r="E57" s="61"/>
      <c r="F57" s="61"/>
      <c r="G57" s="61"/>
      <c r="H57" s="61"/>
      <c r="I57" s="61"/>
      <c r="J57" s="61"/>
      <c r="K57" s="61"/>
      <c r="L57" s="61"/>
      <c r="M57" s="61"/>
      <c r="N57" s="61"/>
      <c r="O57" s="61"/>
      <c r="P57" s="61"/>
      <c r="Q57" s="61"/>
    </row>
    <row r="58" spans="1:18" x14ac:dyDescent="0.3">
      <c r="C58" s="61"/>
      <c r="D58" s="61"/>
      <c r="E58" s="61"/>
      <c r="F58" s="61"/>
      <c r="G58" s="61"/>
      <c r="H58" s="61"/>
      <c r="I58" s="61"/>
      <c r="J58" s="61"/>
      <c r="K58" s="61"/>
      <c r="L58" s="61"/>
      <c r="M58" s="61"/>
      <c r="N58" s="61"/>
      <c r="O58" s="61"/>
      <c r="P58" s="61"/>
      <c r="Q58" s="61"/>
    </row>
    <row r="59" spans="1:18" x14ac:dyDescent="0.3">
      <c r="C59" s="61" t="s">
        <v>439</v>
      </c>
      <c r="D59" s="61"/>
      <c r="E59" s="61"/>
      <c r="F59" s="61"/>
      <c r="G59" s="61"/>
      <c r="H59" s="61"/>
      <c r="I59" s="61"/>
      <c r="J59" s="61"/>
      <c r="K59" s="61"/>
      <c r="L59" s="61"/>
      <c r="M59" s="61"/>
      <c r="N59" s="61"/>
      <c r="O59" s="61"/>
      <c r="P59" s="61"/>
      <c r="Q59" s="61"/>
      <c r="R59" s="61"/>
    </row>
    <row r="60" spans="1:18" x14ac:dyDescent="0.3">
      <c r="C60" s="61" t="s">
        <v>440</v>
      </c>
      <c r="D60" s="61"/>
      <c r="E60" s="61"/>
      <c r="F60" s="61"/>
      <c r="G60" s="61"/>
      <c r="H60" s="61"/>
      <c r="I60" s="61"/>
      <c r="J60" s="61"/>
      <c r="K60" s="61"/>
      <c r="L60" s="61"/>
      <c r="M60" s="61"/>
      <c r="N60" s="61"/>
      <c r="O60" s="61"/>
      <c r="P60" s="61"/>
      <c r="Q60" s="61"/>
      <c r="R60" s="61"/>
    </row>
    <row r="61" spans="1:18" x14ac:dyDescent="0.3">
      <c r="C61" s="61"/>
      <c r="D61" s="61"/>
      <c r="E61" s="61"/>
      <c r="F61" s="61"/>
      <c r="G61" s="61"/>
      <c r="H61" s="61"/>
      <c r="I61" s="61"/>
      <c r="J61" s="61"/>
      <c r="K61" s="61"/>
      <c r="L61" s="61"/>
      <c r="M61" s="61"/>
      <c r="N61" s="61"/>
      <c r="O61" s="61"/>
      <c r="P61" s="61"/>
      <c r="Q61" s="61"/>
      <c r="R61" s="62"/>
    </row>
    <row r="62" spans="1:18" x14ac:dyDescent="0.3">
      <c r="J62" s="175"/>
      <c r="K62" s="61"/>
      <c r="O62" s="175"/>
      <c r="P62" s="175"/>
      <c r="Q62" s="175"/>
    </row>
    <row r="63" spans="1:18" x14ac:dyDescent="0.3">
      <c r="J63" s="175"/>
      <c r="O63" s="175"/>
      <c r="P63" s="175"/>
      <c r="Q63" s="175"/>
    </row>
    <row r="64" spans="1:18" x14ac:dyDescent="0.3">
      <c r="J64" s="175"/>
      <c r="O64" s="175"/>
      <c r="P64" s="175"/>
      <c r="Q64" s="175"/>
    </row>
    <row r="65" spans="10:17" x14ac:dyDescent="0.3">
      <c r="J65" s="175"/>
      <c r="O65" s="175"/>
      <c r="P65" s="175"/>
      <c r="Q65" s="175"/>
    </row>
    <row r="66" spans="10:17" x14ac:dyDescent="0.3">
      <c r="J66" s="175"/>
      <c r="O66" s="175"/>
      <c r="P66" s="175"/>
      <c r="Q66" s="175"/>
    </row>
    <row r="67" spans="10:17" x14ac:dyDescent="0.3">
      <c r="J67" s="175"/>
      <c r="O67" s="175"/>
      <c r="P67" s="175"/>
      <c r="Q67" s="175"/>
    </row>
    <row r="68" spans="10:17" x14ac:dyDescent="0.3">
      <c r="J68" s="175"/>
      <c r="O68" s="175"/>
      <c r="P68" s="175"/>
      <c r="Q68" s="175"/>
    </row>
    <row r="69" spans="10:17" x14ac:dyDescent="0.3">
      <c r="J69" s="175"/>
      <c r="O69" s="175"/>
      <c r="P69" s="175"/>
      <c r="Q69" s="175"/>
    </row>
    <row r="70" spans="10:17" x14ac:dyDescent="0.3">
      <c r="J70" s="175"/>
      <c r="O70" s="175"/>
      <c r="P70" s="175"/>
      <c r="Q70" s="175"/>
    </row>
    <row r="71" spans="10:17" x14ac:dyDescent="0.3">
      <c r="J71" s="175"/>
      <c r="O71" s="175"/>
      <c r="P71" s="175"/>
      <c r="Q71" s="175"/>
    </row>
    <row r="72" spans="10:17" x14ac:dyDescent="0.3">
      <c r="J72" s="175"/>
      <c r="O72" s="175"/>
      <c r="P72" s="175"/>
      <c r="Q72" s="175"/>
    </row>
    <row r="73" spans="10:17" x14ac:dyDescent="0.3">
      <c r="J73" s="175"/>
      <c r="O73" s="175"/>
      <c r="P73" s="175"/>
      <c r="Q73" s="175"/>
    </row>
    <row r="74" spans="10:17" x14ac:dyDescent="0.3">
      <c r="J74" s="175"/>
      <c r="O74" s="175"/>
      <c r="P74" s="175"/>
      <c r="Q74" s="175"/>
    </row>
    <row r="75" spans="10:17" x14ac:dyDescent="0.3">
      <c r="J75" s="175"/>
      <c r="O75" s="175"/>
      <c r="P75" s="175"/>
      <c r="Q75" s="175"/>
    </row>
    <row r="76" spans="10:17" x14ac:dyDescent="0.3">
      <c r="J76" s="175"/>
      <c r="O76" s="175"/>
      <c r="P76" s="175"/>
      <c r="Q76" s="175"/>
    </row>
    <row r="77" spans="10:17" x14ac:dyDescent="0.3">
      <c r="J77" s="175"/>
      <c r="O77" s="175"/>
      <c r="P77" s="175"/>
      <c r="Q77" s="175"/>
    </row>
    <row r="78" spans="10:17" x14ac:dyDescent="0.3">
      <c r="J78" s="175"/>
      <c r="O78" s="175"/>
      <c r="P78" s="175"/>
      <c r="Q78" s="175"/>
    </row>
    <row r="79" spans="10:17" x14ac:dyDescent="0.3">
      <c r="J79" s="175"/>
      <c r="O79" s="175"/>
      <c r="P79" s="175"/>
      <c r="Q79" s="175"/>
    </row>
    <row r="80" spans="10:17" x14ac:dyDescent="0.3">
      <c r="J80" s="175"/>
      <c r="O80" s="175"/>
      <c r="P80" s="175"/>
      <c r="Q80" s="175"/>
    </row>
    <row r="81" spans="10:17" x14ac:dyDescent="0.3">
      <c r="J81" s="175"/>
      <c r="O81" s="175"/>
      <c r="P81" s="175"/>
      <c r="Q81" s="175"/>
    </row>
    <row r="82" spans="10:17" x14ac:dyDescent="0.3">
      <c r="J82" s="175"/>
      <c r="O82" s="175"/>
      <c r="P82" s="175"/>
      <c r="Q82" s="175"/>
    </row>
    <row r="83" spans="10:17" x14ac:dyDescent="0.3">
      <c r="J83" s="175"/>
      <c r="O83" s="175"/>
      <c r="P83" s="175"/>
      <c r="Q83" s="175"/>
    </row>
    <row r="84" spans="10:17" x14ac:dyDescent="0.3">
      <c r="J84" s="175"/>
      <c r="O84" s="175"/>
      <c r="P84" s="175"/>
      <c r="Q84" s="175"/>
    </row>
    <row r="85" spans="10:17" x14ac:dyDescent="0.3">
      <c r="J85" s="175"/>
      <c r="O85" s="175"/>
      <c r="P85" s="175"/>
      <c r="Q85" s="175"/>
    </row>
    <row r="86" spans="10:17" x14ac:dyDescent="0.3">
      <c r="J86" s="175"/>
      <c r="O86" s="175"/>
      <c r="P86" s="175"/>
      <c r="Q86" s="175"/>
    </row>
    <row r="87" spans="10:17" x14ac:dyDescent="0.3">
      <c r="J87" s="175"/>
      <c r="O87" s="175"/>
      <c r="P87" s="175"/>
      <c r="Q87" s="175"/>
    </row>
    <row r="88" spans="10:17" x14ac:dyDescent="0.3">
      <c r="J88" s="175"/>
      <c r="O88" s="175"/>
      <c r="P88" s="175"/>
      <c r="Q88" s="175"/>
    </row>
    <row r="89" spans="10:17" x14ac:dyDescent="0.3">
      <c r="J89" s="175"/>
      <c r="O89" s="175"/>
      <c r="P89" s="175"/>
      <c r="Q89" s="175"/>
    </row>
    <row r="90" spans="10:17" x14ac:dyDescent="0.3">
      <c r="J90" s="175"/>
      <c r="O90" s="175"/>
      <c r="P90" s="175"/>
      <c r="Q90" s="175"/>
    </row>
    <row r="91" spans="10:17" x14ac:dyDescent="0.3">
      <c r="J91" s="175"/>
      <c r="O91" s="175"/>
      <c r="P91" s="175"/>
      <c r="Q91" s="175"/>
    </row>
    <row r="92" spans="10:17" x14ac:dyDescent="0.3">
      <c r="J92" s="175"/>
      <c r="O92" s="175"/>
      <c r="P92" s="175"/>
      <c r="Q92" s="175"/>
    </row>
    <row r="93" spans="10:17" x14ac:dyDescent="0.3">
      <c r="J93" s="175"/>
      <c r="O93" s="175"/>
      <c r="P93" s="175"/>
      <c r="Q93" s="175"/>
    </row>
    <row r="94" spans="10:17" x14ac:dyDescent="0.3">
      <c r="J94" s="175"/>
      <c r="O94" s="175"/>
      <c r="P94" s="175"/>
      <c r="Q94" s="175"/>
    </row>
    <row r="95" spans="10:17" x14ac:dyDescent="0.3">
      <c r="J95" s="175"/>
      <c r="O95" s="175"/>
      <c r="P95" s="175"/>
      <c r="Q95" s="175"/>
    </row>
    <row r="96" spans="10:17" x14ac:dyDescent="0.3">
      <c r="J96" s="175"/>
      <c r="O96" s="175"/>
      <c r="P96" s="175"/>
      <c r="Q96" s="175"/>
    </row>
    <row r="97" spans="10:17" x14ac:dyDescent="0.3">
      <c r="J97" s="175"/>
      <c r="O97" s="175"/>
      <c r="P97" s="175"/>
      <c r="Q97" s="175"/>
    </row>
    <row r="98" spans="10:17" x14ac:dyDescent="0.3">
      <c r="J98" s="175"/>
      <c r="O98" s="175"/>
      <c r="P98" s="175"/>
      <c r="Q98" s="175"/>
    </row>
    <row r="99" spans="10:17" x14ac:dyDescent="0.3">
      <c r="J99" s="175"/>
      <c r="O99" s="175"/>
      <c r="P99" s="175"/>
      <c r="Q99" s="175"/>
    </row>
    <row r="100" spans="10:17" x14ac:dyDescent="0.3">
      <c r="J100" s="175"/>
      <c r="O100" s="175"/>
      <c r="P100" s="175"/>
      <c r="Q100" s="175"/>
    </row>
    <row r="101" spans="10:17" x14ac:dyDescent="0.3">
      <c r="J101" s="175"/>
      <c r="O101" s="175"/>
      <c r="P101" s="175"/>
      <c r="Q101" s="175"/>
    </row>
    <row r="102" spans="10:17" x14ac:dyDescent="0.3">
      <c r="J102" s="175"/>
      <c r="O102" s="175"/>
      <c r="P102" s="175"/>
      <c r="Q102" s="175"/>
    </row>
    <row r="103" spans="10:17" x14ac:dyDescent="0.3">
      <c r="J103" s="175"/>
      <c r="O103" s="175"/>
      <c r="P103" s="175"/>
      <c r="Q103" s="175"/>
    </row>
    <row r="104" spans="10:17" x14ac:dyDescent="0.3">
      <c r="J104" s="175"/>
      <c r="O104" s="175"/>
      <c r="P104" s="175"/>
      <c r="Q104" s="175"/>
    </row>
    <row r="105" spans="10:17" x14ac:dyDescent="0.3">
      <c r="J105" s="175"/>
      <c r="O105" s="175"/>
      <c r="P105" s="175"/>
      <c r="Q105" s="175"/>
    </row>
    <row r="106" spans="10:17" x14ac:dyDescent="0.3">
      <c r="J106" s="175"/>
      <c r="O106" s="175"/>
      <c r="P106" s="175"/>
      <c r="Q106" s="175"/>
    </row>
    <row r="107" spans="10:17" x14ac:dyDescent="0.3">
      <c r="J107" s="175"/>
      <c r="O107" s="175"/>
      <c r="P107" s="175"/>
      <c r="Q107" s="175"/>
    </row>
    <row r="108" spans="10:17" x14ac:dyDescent="0.3">
      <c r="J108" s="175"/>
      <c r="O108" s="175"/>
      <c r="P108" s="175"/>
      <c r="Q108" s="175"/>
    </row>
    <row r="109" spans="10:17" x14ac:dyDescent="0.3">
      <c r="J109" s="175"/>
      <c r="O109" s="175"/>
      <c r="P109" s="175"/>
      <c r="Q109" s="175"/>
    </row>
    <row r="110" spans="10:17" x14ac:dyDescent="0.3">
      <c r="J110" s="175"/>
      <c r="O110" s="175"/>
      <c r="P110" s="175"/>
      <c r="Q110" s="175"/>
    </row>
    <row r="111" spans="10:17" x14ac:dyDescent="0.3">
      <c r="J111" s="175"/>
      <c r="O111" s="175"/>
      <c r="P111" s="175"/>
      <c r="Q111" s="175"/>
    </row>
    <row r="112" spans="10:17" x14ac:dyDescent="0.3">
      <c r="J112" s="175"/>
      <c r="O112" s="175"/>
      <c r="P112" s="175"/>
      <c r="Q112" s="175"/>
    </row>
    <row r="113" spans="10:17" x14ac:dyDescent="0.3">
      <c r="J113" s="175"/>
      <c r="O113" s="175"/>
      <c r="P113" s="175"/>
      <c r="Q113" s="175"/>
    </row>
    <row r="114" spans="10:17" x14ac:dyDescent="0.3">
      <c r="J114" s="175"/>
      <c r="O114" s="175"/>
      <c r="P114" s="175"/>
      <c r="Q114" s="175"/>
    </row>
    <row r="115" spans="10:17" x14ac:dyDescent="0.3">
      <c r="J115" s="175"/>
      <c r="O115" s="175"/>
      <c r="P115" s="175"/>
      <c r="Q115" s="175"/>
    </row>
    <row r="116" spans="10:17" x14ac:dyDescent="0.3">
      <c r="J116" s="175"/>
      <c r="O116" s="175"/>
      <c r="P116" s="175"/>
      <c r="Q116" s="175"/>
    </row>
    <row r="117" spans="10:17" x14ac:dyDescent="0.3">
      <c r="J117" s="175"/>
      <c r="O117" s="175"/>
      <c r="P117" s="175"/>
      <c r="Q117" s="175"/>
    </row>
    <row r="118" spans="10:17" x14ac:dyDescent="0.3">
      <c r="J118" s="175"/>
      <c r="O118" s="175"/>
      <c r="P118" s="175"/>
      <c r="Q118" s="175"/>
    </row>
    <row r="119" spans="10:17" x14ac:dyDescent="0.3">
      <c r="J119" s="175"/>
      <c r="O119" s="175"/>
      <c r="P119" s="175"/>
      <c r="Q119" s="175"/>
    </row>
    <row r="120" spans="10:17" x14ac:dyDescent="0.3">
      <c r="J120" s="175"/>
      <c r="O120" s="175"/>
      <c r="P120" s="175"/>
      <c r="Q120" s="175"/>
    </row>
    <row r="121" spans="10:17" x14ac:dyDescent="0.3">
      <c r="J121" s="175"/>
      <c r="O121" s="175"/>
      <c r="P121" s="175"/>
      <c r="Q121" s="175"/>
    </row>
    <row r="122" spans="10:17" x14ac:dyDescent="0.3">
      <c r="J122" s="175"/>
      <c r="O122" s="175"/>
      <c r="P122" s="175"/>
      <c r="Q122" s="175"/>
    </row>
    <row r="123" spans="10:17" x14ac:dyDescent="0.3">
      <c r="J123" s="175"/>
      <c r="O123" s="175"/>
      <c r="P123" s="175"/>
      <c r="Q123" s="175"/>
    </row>
    <row r="124" spans="10:17" x14ac:dyDescent="0.3">
      <c r="J124" s="175"/>
      <c r="O124" s="175"/>
      <c r="P124" s="175"/>
      <c r="Q124" s="175"/>
    </row>
    <row r="125" spans="10:17" x14ac:dyDescent="0.3">
      <c r="J125" s="175"/>
      <c r="O125" s="175"/>
      <c r="P125" s="175"/>
      <c r="Q125" s="175"/>
    </row>
  </sheetData>
  <pageMargins left="0.7" right="0.7" top="0.75" bottom="0.75" header="0.3" footer="0.3"/>
  <pageSetup paperSize="9" orientation="portrait" horizontalDpi="4294967293"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3B42-6FA2-469F-B4B9-7F49FD10C719}">
  <dimension ref="B4:C28"/>
  <sheetViews>
    <sheetView tabSelected="1" topLeftCell="A4" workbookViewId="0">
      <selection activeCell="B13" sqref="B13:C20"/>
    </sheetView>
  </sheetViews>
  <sheetFormatPr defaultRowHeight="14.4" x14ac:dyDescent="0.3"/>
  <cols>
    <col min="2" max="2" width="28.6640625" customWidth="1"/>
  </cols>
  <sheetData>
    <row r="4" spans="2:3" ht="15.6" x14ac:dyDescent="0.3">
      <c r="B4" s="206" t="s">
        <v>557</v>
      </c>
    </row>
    <row r="5" spans="2:3" ht="15.6" x14ac:dyDescent="0.3">
      <c r="B5" s="206" t="s">
        <v>556</v>
      </c>
    </row>
    <row r="6" spans="2:3" ht="15.6" x14ac:dyDescent="0.3">
      <c r="B6" s="206" t="s">
        <v>554</v>
      </c>
    </row>
    <row r="7" spans="2:3" ht="15.6" x14ac:dyDescent="0.3">
      <c r="B7" s="206" t="s">
        <v>552</v>
      </c>
    </row>
    <row r="8" spans="2:3" ht="15.6" x14ac:dyDescent="0.3">
      <c r="B8" s="206" t="s">
        <v>544</v>
      </c>
    </row>
    <row r="9" spans="2:3" ht="15.6" x14ac:dyDescent="0.3">
      <c r="B9" s="206"/>
    </row>
    <row r="10" spans="2:3" ht="15.6" x14ac:dyDescent="0.3">
      <c r="B10" s="206" t="s">
        <v>555</v>
      </c>
    </row>
    <row r="13" spans="2:3" x14ac:dyDescent="0.3">
      <c r="B13" s="286"/>
      <c r="C13" s="286" t="s">
        <v>546</v>
      </c>
    </row>
    <row r="14" spans="2:3" x14ac:dyDescent="0.3">
      <c r="B14" s="286" t="s">
        <v>545</v>
      </c>
      <c r="C14" s="287">
        <v>41552</v>
      </c>
    </row>
    <row r="15" spans="2:3" x14ac:dyDescent="0.3">
      <c r="B15" s="286" t="s">
        <v>547</v>
      </c>
      <c r="C15" s="287">
        <v>47374.7</v>
      </c>
    </row>
    <row r="16" spans="2:3" x14ac:dyDescent="0.3">
      <c r="B16" s="286"/>
      <c r="C16" s="287">
        <f>SUM(C14:C15)</f>
        <v>88926.7</v>
      </c>
    </row>
    <row r="17" spans="2:3" x14ac:dyDescent="0.3">
      <c r="B17" s="286" t="s">
        <v>548</v>
      </c>
      <c r="C17" s="288">
        <v>50000</v>
      </c>
    </row>
    <row r="18" spans="2:3" x14ac:dyDescent="0.3">
      <c r="B18" s="286"/>
      <c r="C18" s="287">
        <f>C16-C17</f>
        <v>38926.699999999997</v>
      </c>
    </row>
    <row r="19" spans="2:3" x14ac:dyDescent="0.3">
      <c r="B19" s="286" t="s">
        <v>549</v>
      </c>
      <c r="C19" s="288">
        <v>58000</v>
      </c>
    </row>
    <row r="20" spans="2:3" x14ac:dyDescent="0.3">
      <c r="B20" s="286" t="s">
        <v>553</v>
      </c>
      <c r="C20" s="287">
        <f>C18+C19</f>
        <v>96926.7</v>
      </c>
    </row>
    <row r="25" spans="2:3" x14ac:dyDescent="0.3">
      <c r="B25" t="s">
        <v>558</v>
      </c>
    </row>
    <row r="26" spans="2:3" x14ac:dyDescent="0.3">
      <c r="B26" t="s">
        <v>550</v>
      </c>
    </row>
    <row r="28" spans="2:3" x14ac:dyDescent="0.3">
      <c r="B28" t="s">
        <v>551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5DA5-7A81-4D02-A89C-71CF7DD5C1A8}">
  <sheetPr>
    <tabColor rgb="FFFFFF00"/>
  </sheetPr>
  <dimension ref="A1:GE124"/>
  <sheetViews>
    <sheetView topLeftCell="B21" zoomScaleNormal="100" workbookViewId="0">
      <selection activeCell="W27" sqref="W27"/>
    </sheetView>
  </sheetViews>
  <sheetFormatPr defaultColWidth="8.88671875" defaultRowHeight="14.4" x14ac:dyDescent="0.3"/>
  <cols>
    <col min="1" max="1" width="10.6640625" style="175" hidden="1" customWidth="1"/>
    <col min="2" max="2" width="11.44140625" style="179" customWidth="1"/>
    <col min="3" max="3" width="27.88671875" style="175" customWidth="1"/>
    <col min="4" max="4" width="21.33203125" style="175" hidden="1" customWidth="1"/>
    <col min="5" max="5" width="22.6640625" style="175" hidden="1" customWidth="1"/>
    <col min="6" max="6" width="14.5546875" style="175" hidden="1" customWidth="1"/>
    <col min="7" max="7" width="12.6640625" style="175" hidden="1" customWidth="1"/>
    <col min="8" max="8" width="10.44140625" style="175" hidden="1" customWidth="1"/>
    <col min="9" max="9" width="6.33203125" style="175" hidden="1" customWidth="1"/>
    <col min="10" max="10" width="15" style="183" hidden="1" customWidth="1"/>
    <col min="11" max="11" width="10.21875" style="175" hidden="1" customWidth="1"/>
    <col min="12" max="12" width="11.21875" style="175" hidden="1" customWidth="1"/>
    <col min="13" max="14" width="12.5546875" style="175" hidden="1" customWidth="1"/>
    <col min="15" max="15" width="6" style="175" hidden="1" customWidth="1"/>
    <col min="16" max="16" width="12.88671875" style="177" hidden="1" customWidth="1"/>
    <col min="17" max="17" width="84.109375" style="175" hidden="1" customWidth="1"/>
    <col min="18" max="18" width="11.6640625" style="175" hidden="1" customWidth="1"/>
    <col min="19" max="19" width="34.44140625" style="175" hidden="1" customWidth="1"/>
    <col min="20" max="20" width="16.77734375" style="175" customWidth="1"/>
    <col min="21" max="21" width="15.21875" style="175" customWidth="1"/>
    <col min="22" max="22" width="14.5546875" style="175" customWidth="1"/>
    <col min="23" max="23" width="26" style="175" customWidth="1"/>
    <col min="24" max="16384" width="8.88671875" style="175"/>
  </cols>
  <sheetData>
    <row r="1" spans="1:187" ht="57.6" x14ac:dyDescent="0.3">
      <c r="A1" s="172" t="s">
        <v>5</v>
      </c>
      <c r="B1" s="200" t="s">
        <v>2</v>
      </c>
      <c r="C1" s="201" t="s">
        <v>405</v>
      </c>
      <c r="D1" s="201" t="s">
        <v>1</v>
      </c>
      <c r="E1" s="202" t="s">
        <v>3</v>
      </c>
      <c r="F1" s="201" t="s">
        <v>66</v>
      </c>
      <c r="G1" s="202" t="s">
        <v>0</v>
      </c>
      <c r="H1" s="202" t="s">
        <v>394</v>
      </c>
      <c r="I1" s="201"/>
      <c r="J1" s="201" t="s">
        <v>71</v>
      </c>
      <c r="K1" s="202" t="s">
        <v>392</v>
      </c>
      <c r="L1" s="202" t="s">
        <v>505</v>
      </c>
      <c r="M1" s="202" t="s">
        <v>488</v>
      </c>
      <c r="N1" s="202" t="s">
        <v>494</v>
      </c>
      <c r="O1" s="202"/>
      <c r="P1" s="202" t="s">
        <v>391</v>
      </c>
      <c r="Q1" s="201" t="s">
        <v>85</v>
      </c>
      <c r="R1" s="202" t="s">
        <v>507</v>
      </c>
      <c r="S1" s="201" t="s">
        <v>510</v>
      </c>
      <c r="T1" s="175" t="s">
        <v>525</v>
      </c>
      <c r="U1" s="175" t="s">
        <v>524</v>
      </c>
      <c r="W1" s="175" t="s">
        <v>85</v>
      </c>
    </row>
    <row r="2" spans="1:187" x14ac:dyDescent="0.3">
      <c r="A2" s="176" t="s">
        <v>4</v>
      </c>
      <c r="C2" s="62" t="s">
        <v>4</v>
      </c>
      <c r="D2" s="61">
        <v>0</v>
      </c>
      <c r="E2" s="64"/>
      <c r="F2" s="61"/>
      <c r="G2" s="61"/>
      <c r="H2" s="61"/>
      <c r="I2" s="61"/>
      <c r="J2" s="61"/>
      <c r="K2" s="61"/>
      <c r="L2" s="61"/>
      <c r="M2" s="61"/>
      <c r="N2" s="61"/>
      <c r="O2" s="61"/>
      <c r="P2" s="134"/>
      <c r="Q2" s="61"/>
    </row>
    <row r="3" spans="1:187" x14ac:dyDescent="0.3">
      <c r="B3" s="179">
        <v>1050</v>
      </c>
      <c r="C3" s="61" t="s">
        <v>8</v>
      </c>
      <c r="D3" s="61">
        <v>105280</v>
      </c>
      <c r="E3" s="64"/>
      <c r="F3" s="61"/>
      <c r="G3" s="61">
        <v>119628</v>
      </c>
      <c r="H3" s="61">
        <v>119628</v>
      </c>
      <c r="I3" s="61"/>
      <c r="J3" s="61">
        <v>130854</v>
      </c>
      <c r="K3" s="61">
        <v>131591</v>
      </c>
      <c r="L3" s="61">
        <v>131591</v>
      </c>
      <c r="M3" s="61">
        <v>0</v>
      </c>
      <c r="N3" s="61"/>
      <c r="O3" s="61"/>
      <c r="P3" s="134">
        <f>SUM(K3*0.05)+K3</f>
        <v>138170.54999999999</v>
      </c>
      <c r="Q3" s="61" t="s">
        <v>492</v>
      </c>
      <c r="R3" s="175">
        <f>J3-K3</f>
        <v>-737</v>
      </c>
      <c r="T3" s="175">
        <v>138170.54999999999</v>
      </c>
      <c r="U3" s="175">
        <v>69086</v>
      </c>
    </row>
    <row r="4" spans="1:187" x14ac:dyDescent="0.3">
      <c r="B4" s="179">
        <v>1150</v>
      </c>
      <c r="C4" s="61" t="s">
        <v>10</v>
      </c>
      <c r="D4" s="61">
        <v>678</v>
      </c>
      <c r="E4" s="64" t="s">
        <v>68</v>
      </c>
      <c r="F4" s="61"/>
      <c r="G4" s="61">
        <v>636.44000000000005</v>
      </c>
      <c r="H4" s="61">
        <v>520</v>
      </c>
      <c r="I4" s="61"/>
      <c r="J4" s="61">
        <v>700</v>
      </c>
      <c r="K4" s="61">
        <v>50</v>
      </c>
      <c r="L4" s="61">
        <v>250</v>
      </c>
      <c r="M4" s="61">
        <v>400</v>
      </c>
      <c r="N4" s="61"/>
      <c r="O4" s="61"/>
      <c r="P4" s="134">
        <v>700</v>
      </c>
      <c r="Q4" s="61" t="s">
        <v>463</v>
      </c>
      <c r="R4" s="175">
        <f t="shared" ref="R4:R8" si="0">J4-K4</f>
        <v>650</v>
      </c>
      <c r="S4" s="175" t="s">
        <v>520</v>
      </c>
      <c r="T4" s="175">
        <v>700</v>
      </c>
      <c r="U4" s="175">
        <v>371</v>
      </c>
    </row>
    <row r="5" spans="1:187" x14ac:dyDescent="0.3">
      <c r="B5" s="179">
        <v>1151</v>
      </c>
      <c r="C5" s="61" t="s">
        <v>11</v>
      </c>
      <c r="D5" s="61">
        <v>135</v>
      </c>
      <c r="E5" s="64"/>
      <c r="F5" s="61">
        <f>D5*0.1</f>
        <v>13.5</v>
      </c>
      <c r="G5" s="61">
        <f>D5+F5</f>
        <v>148.5</v>
      </c>
      <c r="H5" s="61">
        <v>0</v>
      </c>
      <c r="I5" s="61"/>
      <c r="J5" s="61">
        <v>150</v>
      </c>
      <c r="K5" s="61">
        <v>0</v>
      </c>
      <c r="L5" s="61"/>
      <c r="M5" s="61">
        <v>75</v>
      </c>
      <c r="N5" s="61"/>
      <c r="O5" s="61"/>
      <c r="P5" s="134">
        <v>75</v>
      </c>
      <c r="Q5" s="61" t="s">
        <v>502</v>
      </c>
      <c r="R5" s="175">
        <f t="shared" si="0"/>
        <v>150</v>
      </c>
      <c r="S5" s="175" t="s">
        <v>521</v>
      </c>
      <c r="T5" s="175">
        <v>75</v>
      </c>
      <c r="U5" s="175">
        <v>0</v>
      </c>
    </row>
    <row r="6" spans="1:187" x14ac:dyDescent="0.3">
      <c r="B6" s="179">
        <v>1200</v>
      </c>
      <c r="C6" s="61" t="s">
        <v>12</v>
      </c>
      <c r="D6" s="61">
        <v>3000</v>
      </c>
      <c r="E6" s="64"/>
      <c r="F6" s="61">
        <f>D6*0.1</f>
        <v>300</v>
      </c>
      <c r="G6" s="61">
        <f>D6+F6</f>
        <v>3300</v>
      </c>
      <c r="H6" s="61">
        <v>3833</v>
      </c>
      <c r="I6" s="61"/>
      <c r="J6" s="61">
        <v>3300</v>
      </c>
      <c r="K6" s="61">
        <v>410</v>
      </c>
      <c r="L6" s="61">
        <v>1360</v>
      </c>
      <c r="M6" s="61">
        <v>1000</v>
      </c>
      <c r="N6" s="61"/>
      <c r="O6" s="61"/>
      <c r="P6" s="134">
        <v>2000</v>
      </c>
      <c r="Q6" s="61" t="s">
        <v>464</v>
      </c>
      <c r="R6" s="175">
        <f t="shared" si="0"/>
        <v>2890</v>
      </c>
      <c r="S6" s="175" t="s">
        <v>520</v>
      </c>
      <c r="T6" s="175">
        <v>2000</v>
      </c>
      <c r="U6" s="175">
        <v>1120</v>
      </c>
    </row>
    <row r="7" spans="1:187" x14ac:dyDescent="0.3">
      <c r="B7" s="179">
        <v>1250</v>
      </c>
      <c r="C7" s="61" t="s">
        <v>13</v>
      </c>
      <c r="D7" s="61">
        <v>0</v>
      </c>
      <c r="E7" s="64"/>
      <c r="F7" s="61">
        <f>D7*0.1</f>
        <v>0</v>
      </c>
      <c r="G7" s="61">
        <v>50</v>
      </c>
      <c r="H7" s="61">
        <v>533</v>
      </c>
      <c r="I7" s="61"/>
      <c r="J7" s="61">
        <v>250</v>
      </c>
      <c r="K7" s="61">
        <v>110</v>
      </c>
      <c r="L7" s="61">
        <v>530</v>
      </c>
      <c r="M7" s="61">
        <v>250</v>
      </c>
      <c r="N7" s="61"/>
      <c r="O7" s="61"/>
      <c r="P7" s="134">
        <v>300</v>
      </c>
      <c r="Q7" s="61" t="s">
        <v>489</v>
      </c>
      <c r="R7" s="175">
        <f t="shared" si="0"/>
        <v>140</v>
      </c>
      <c r="T7" s="175">
        <v>300</v>
      </c>
      <c r="U7" s="175">
        <v>1135</v>
      </c>
    </row>
    <row r="8" spans="1:187" s="174" customFormat="1" ht="15" thickBot="1" x14ac:dyDescent="0.35">
      <c r="A8" s="176"/>
      <c r="B8" s="180"/>
      <c r="C8" s="62" t="s">
        <v>51</v>
      </c>
      <c r="D8" s="62">
        <f>SUM(D2:D7)</f>
        <v>109093</v>
      </c>
      <c r="E8" s="131"/>
      <c r="F8" s="62"/>
      <c r="G8" s="171">
        <f>SUM(G3:G7)</f>
        <v>123762.94</v>
      </c>
      <c r="H8" s="171">
        <f>SUM(H3:H7)</f>
        <v>124514</v>
      </c>
      <c r="I8" s="62"/>
      <c r="J8" s="62">
        <f>SUM(J3:J7)</f>
        <v>135254</v>
      </c>
      <c r="K8" s="62">
        <f>SUM(K3:K7)</f>
        <v>132161</v>
      </c>
      <c r="L8" s="62">
        <f>SUM(L3:L7)</f>
        <v>133731</v>
      </c>
      <c r="M8" s="62">
        <f>SUM(M1:M7)</f>
        <v>1725</v>
      </c>
      <c r="N8" s="61">
        <f>SUM(K8:M8)</f>
        <v>267617</v>
      </c>
      <c r="O8" s="62"/>
      <c r="P8" s="184">
        <f>SUM(P3:P7)</f>
        <v>141245.54999999999</v>
      </c>
      <c r="Q8" s="61"/>
      <c r="R8" s="176">
        <f t="shared" si="0"/>
        <v>3093</v>
      </c>
      <c r="S8" s="175" t="s">
        <v>520</v>
      </c>
      <c r="T8" s="175"/>
      <c r="U8" s="175"/>
      <c r="V8" s="175"/>
      <c r="W8" s="175"/>
      <c r="X8" s="175"/>
      <c r="Y8" s="175"/>
      <c r="Z8" s="175"/>
      <c r="AA8" s="175"/>
      <c r="AB8" s="175"/>
      <c r="AC8" s="175"/>
      <c r="AD8" s="175"/>
      <c r="AE8" s="175"/>
      <c r="AF8" s="175"/>
      <c r="AG8" s="175"/>
      <c r="AH8" s="175"/>
      <c r="AI8" s="175"/>
      <c r="AJ8" s="175"/>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175"/>
      <c r="BK8" s="175"/>
      <c r="BL8" s="175"/>
      <c r="BM8" s="175"/>
      <c r="BN8" s="175"/>
      <c r="BO8" s="175"/>
      <c r="BP8" s="175"/>
      <c r="BQ8" s="175"/>
      <c r="BR8" s="175"/>
      <c r="BS8" s="175"/>
      <c r="BT8" s="175"/>
      <c r="BU8" s="175"/>
      <c r="BV8" s="175"/>
      <c r="BW8" s="175"/>
      <c r="BX8" s="175"/>
      <c r="BY8" s="175"/>
      <c r="BZ8" s="175"/>
      <c r="CA8" s="175"/>
      <c r="CB8" s="175"/>
      <c r="CC8" s="175"/>
      <c r="CD8" s="175"/>
      <c r="CE8" s="175"/>
      <c r="CF8" s="175"/>
      <c r="CG8" s="175"/>
      <c r="CH8" s="175"/>
      <c r="CI8" s="175"/>
      <c r="CJ8" s="175"/>
      <c r="CK8" s="175"/>
      <c r="CL8" s="175"/>
      <c r="CM8" s="175"/>
      <c r="CN8" s="175"/>
      <c r="CO8" s="175"/>
      <c r="CP8" s="175"/>
      <c r="CQ8" s="175"/>
      <c r="CR8" s="175"/>
      <c r="CS8" s="175"/>
      <c r="CT8" s="175"/>
      <c r="CU8" s="175"/>
      <c r="CV8" s="175"/>
      <c r="CW8" s="175"/>
      <c r="CX8" s="175"/>
      <c r="CY8" s="175"/>
      <c r="CZ8" s="175"/>
      <c r="DA8" s="175"/>
      <c r="DB8" s="175"/>
      <c r="DC8" s="175"/>
      <c r="DD8" s="175"/>
      <c r="DE8" s="175"/>
      <c r="DF8" s="175"/>
      <c r="DG8" s="175"/>
      <c r="DH8" s="175"/>
      <c r="DI8" s="175"/>
      <c r="DJ8" s="175"/>
      <c r="DK8" s="175"/>
      <c r="DL8" s="175"/>
      <c r="DM8" s="175"/>
      <c r="DN8" s="175"/>
      <c r="DO8" s="175"/>
      <c r="DP8" s="175"/>
      <c r="DQ8" s="175"/>
      <c r="DR8" s="175"/>
      <c r="DS8" s="175"/>
      <c r="DT8" s="175"/>
      <c r="DU8" s="175"/>
      <c r="DV8" s="175"/>
      <c r="DW8" s="175"/>
      <c r="DX8" s="175"/>
      <c r="DY8" s="175"/>
      <c r="DZ8" s="175"/>
      <c r="EA8" s="175"/>
      <c r="EB8" s="175"/>
      <c r="EC8" s="175"/>
      <c r="ED8" s="175"/>
      <c r="EE8" s="175"/>
      <c r="EF8" s="175"/>
      <c r="EG8" s="175"/>
      <c r="EH8" s="175"/>
      <c r="EI8" s="175"/>
      <c r="EJ8" s="175"/>
      <c r="EK8" s="175"/>
      <c r="EL8" s="175"/>
      <c r="EM8" s="175"/>
      <c r="EN8" s="175"/>
      <c r="EO8" s="175"/>
      <c r="EP8" s="175"/>
      <c r="EQ8" s="175"/>
      <c r="ER8" s="175"/>
      <c r="ES8" s="175"/>
      <c r="ET8" s="175"/>
      <c r="EU8" s="175"/>
      <c r="EV8" s="175"/>
      <c r="EW8" s="175"/>
      <c r="EX8" s="175"/>
      <c r="EY8" s="175"/>
      <c r="EZ8" s="175"/>
      <c r="FA8" s="175"/>
      <c r="FB8" s="175"/>
      <c r="FC8" s="175"/>
      <c r="FD8" s="175"/>
      <c r="FE8" s="175"/>
      <c r="FF8" s="175"/>
      <c r="FG8" s="175"/>
      <c r="FH8" s="175"/>
      <c r="FI8" s="175"/>
      <c r="FJ8" s="175"/>
      <c r="FK8" s="175"/>
      <c r="FL8" s="175"/>
      <c r="FM8" s="175"/>
      <c r="FN8" s="175"/>
      <c r="FO8" s="175"/>
      <c r="FP8" s="175"/>
      <c r="FQ8" s="175"/>
      <c r="FR8" s="175"/>
      <c r="FS8" s="175"/>
      <c r="FT8" s="175"/>
      <c r="FU8" s="175"/>
      <c r="FV8" s="175"/>
      <c r="FW8" s="175"/>
      <c r="FX8" s="175"/>
      <c r="FY8" s="175"/>
      <c r="FZ8" s="175"/>
      <c r="GA8" s="175"/>
      <c r="GB8" s="175"/>
      <c r="GC8" s="175"/>
      <c r="GD8" s="175"/>
      <c r="GE8" s="175"/>
    </row>
    <row r="9" spans="1:187" x14ac:dyDescent="0.3">
      <c r="A9" s="176"/>
      <c r="B9" s="180"/>
      <c r="C9" s="62"/>
      <c r="D9" s="62"/>
      <c r="E9" s="131"/>
      <c r="F9" s="61"/>
      <c r="G9" s="61"/>
      <c r="H9" s="61"/>
      <c r="I9" s="61"/>
      <c r="J9" s="61"/>
      <c r="K9" s="61"/>
      <c r="L9" s="61"/>
      <c r="M9" s="61"/>
      <c r="N9" s="61"/>
      <c r="O9" s="61"/>
      <c r="P9" s="134"/>
      <c r="Q9" s="61"/>
      <c r="T9" s="175">
        <v>141245.54999999999</v>
      </c>
      <c r="U9" s="175">
        <f>SUM(U3:U8)</f>
        <v>71712</v>
      </c>
    </row>
    <row r="10" spans="1:187" x14ac:dyDescent="0.3">
      <c r="A10" s="176" t="s">
        <v>15</v>
      </c>
      <c r="C10" s="62" t="s">
        <v>506</v>
      </c>
      <c r="D10" s="61">
        <v>0</v>
      </c>
      <c r="E10" s="64"/>
      <c r="F10" s="61">
        <f>D10*0.1</f>
        <v>0</v>
      </c>
      <c r="G10" s="61">
        <f>D10+F10</f>
        <v>0</v>
      </c>
      <c r="H10" s="61"/>
      <c r="I10" s="61"/>
      <c r="J10" s="61"/>
      <c r="K10" s="61"/>
      <c r="L10" s="61"/>
      <c r="M10" s="61"/>
      <c r="N10" s="61"/>
      <c r="O10" s="61"/>
      <c r="P10" s="134"/>
      <c r="Q10" s="61"/>
    </row>
    <row r="11" spans="1:187" x14ac:dyDescent="0.3">
      <c r="B11" s="179">
        <v>4000</v>
      </c>
      <c r="C11" s="61" t="s">
        <v>17</v>
      </c>
      <c r="D11" s="61">
        <v>28800</v>
      </c>
      <c r="E11" s="64" t="s">
        <v>53</v>
      </c>
      <c r="F11" s="61"/>
      <c r="G11" s="61">
        <v>38856</v>
      </c>
      <c r="H11" s="61">
        <v>23210</v>
      </c>
      <c r="I11" s="61"/>
      <c r="J11" s="61">
        <v>56753.04</v>
      </c>
      <c r="K11" s="61">
        <v>24599.360000000001</v>
      </c>
      <c r="L11" s="61">
        <v>38211</v>
      </c>
      <c r="M11" s="61">
        <v>25500</v>
      </c>
      <c r="N11" s="61">
        <f>SUM(J11)-(K11+M11)</f>
        <v>6653.68</v>
      </c>
      <c r="O11" s="61"/>
      <c r="P11" s="134">
        <f>'Assumptions '!B30</f>
        <v>54626</v>
      </c>
      <c r="Q11" s="61" t="s">
        <v>452</v>
      </c>
      <c r="R11" s="175">
        <f>J11-L11</f>
        <v>18542.04</v>
      </c>
      <c r="S11" s="175" t="s">
        <v>523</v>
      </c>
      <c r="T11" s="175">
        <v>54626</v>
      </c>
      <c r="U11" s="175">
        <v>15901</v>
      </c>
    </row>
    <row r="12" spans="1:187" x14ac:dyDescent="0.3">
      <c r="B12" s="179">
        <v>4005</v>
      </c>
      <c r="C12" s="61" t="s">
        <v>453</v>
      </c>
      <c r="D12" s="61">
        <v>3530</v>
      </c>
      <c r="E12" s="64"/>
      <c r="F12" s="61"/>
      <c r="G12" s="61">
        <v>4413</v>
      </c>
      <c r="H12" s="61">
        <v>621.82000000000005</v>
      </c>
      <c r="I12" s="61"/>
      <c r="J12" s="61">
        <v>3998</v>
      </c>
      <c r="K12" s="61">
        <v>0</v>
      </c>
      <c r="L12" s="61">
        <v>363</v>
      </c>
      <c r="M12" s="61">
        <v>2690</v>
      </c>
      <c r="N12" s="61">
        <f t="shared" ref="N12:N50" si="1">SUM(J12)-(K12+M12)</f>
        <v>1308</v>
      </c>
      <c r="O12" s="61"/>
      <c r="P12" s="192">
        <f>'Assumptions '!E30</f>
        <v>5943</v>
      </c>
      <c r="Q12" s="61" t="s">
        <v>471</v>
      </c>
      <c r="R12" s="175">
        <f t="shared" ref="R12:R51" si="2">J12-L12</f>
        <v>3635</v>
      </c>
      <c r="T12" s="175">
        <v>5943</v>
      </c>
      <c r="U12" s="175">
        <v>1896</v>
      </c>
    </row>
    <row r="13" spans="1:187" x14ac:dyDescent="0.3">
      <c r="B13" s="179">
        <v>4010</v>
      </c>
      <c r="C13" s="61" t="s">
        <v>469</v>
      </c>
      <c r="D13" s="61">
        <v>8244</v>
      </c>
      <c r="E13" s="64"/>
      <c r="F13" s="61"/>
      <c r="G13" s="61">
        <v>10568.83</v>
      </c>
      <c r="H13" s="61">
        <v>6875.51</v>
      </c>
      <c r="I13" s="61"/>
      <c r="J13" s="61">
        <v>9700</v>
      </c>
      <c r="K13" s="61">
        <v>5337</v>
      </c>
      <c r="L13" s="61">
        <v>8370.2900000000009</v>
      </c>
      <c r="M13" s="61">
        <v>5860</v>
      </c>
      <c r="N13" s="61">
        <f t="shared" si="1"/>
        <v>-1497</v>
      </c>
      <c r="O13" s="61"/>
      <c r="P13" s="134">
        <v>11854</v>
      </c>
      <c r="Q13" s="61" t="s">
        <v>454</v>
      </c>
      <c r="R13" s="175">
        <f t="shared" si="2"/>
        <v>1329.7099999999991</v>
      </c>
      <c r="S13" s="175" t="s">
        <v>522</v>
      </c>
      <c r="T13" s="175">
        <v>11854</v>
      </c>
      <c r="U13" s="175">
        <v>4400</v>
      </c>
    </row>
    <row r="14" spans="1:187" x14ac:dyDescent="0.3">
      <c r="B14" s="179">
        <v>4015</v>
      </c>
      <c r="C14" s="61" t="s">
        <v>437</v>
      </c>
      <c r="D14" s="61">
        <v>1014</v>
      </c>
      <c r="E14" s="64"/>
      <c r="F14" s="61">
        <f>D14*0.1</f>
        <v>101.4</v>
      </c>
      <c r="G14" s="61">
        <f t="shared" ref="G14:G20" si="3">D14+F14</f>
        <v>1115.4000000000001</v>
      </c>
      <c r="H14" s="61">
        <v>1692.84</v>
      </c>
      <c r="I14" s="61"/>
      <c r="J14" s="61">
        <v>1185</v>
      </c>
      <c r="K14" s="61">
        <v>1008</v>
      </c>
      <c r="L14" s="61">
        <v>1754</v>
      </c>
      <c r="M14" s="61">
        <v>1008</v>
      </c>
      <c r="N14" s="61">
        <f t="shared" si="1"/>
        <v>-831</v>
      </c>
      <c r="O14" s="61"/>
      <c r="P14" s="134">
        <v>2300</v>
      </c>
      <c r="Q14" s="61" t="s">
        <v>406</v>
      </c>
      <c r="R14" s="175">
        <f t="shared" si="2"/>
        <v>-569</v>
      </c>
      <c r="T14" s="175">
        <v>2300</v>
      </c>
      <c r="U14" s="175">
        <v>897</v>
      </c>
    </row>
    <row r="15" spans="1:187" x14ac:dyDescent="0.3">
      <c r="B15" s="179">
        <v>4016</v>
      </c>
      <c r="C15" s="61" t="s">
        <v>495</v>
      </c>
      <c r="D15" s="61">
        <v>100</v>
      </c>
      <c r="E15" s="64"/>
      <c r="F15" s="61">
        <f>D15*0.1</f>
        <v>10</v>
      </c>
      <c r="G15" s="61">
        <f t="shared" si="3"/>
        <v>110</v>
      </c>
      <c r="H15" s="61">
        <v>0</v>
      </c>
      <c r="I15" s="61"/>
      <c r="J15" s="61">
        <v>110</v>
      </c>
      <c r="K15" s="61">
        <v>0</v>
      </c>
      <c r="L15" s="61">
        <v>0</v>
      </c>
      <c r="M15" s="61">
        <v>100</v>
      </c>
      <c r="N15" s="61">
        <f t="shared" si="1"/>
        <v>10</v>
      </c>
      <c r="O15" s="61"/>
      <c r="P15" s="134">
        <v>100</v>
      </c>
      <c r="Q15" s="61" t="s">
        <v>460</v>
      </c>
      <c r="R15" s="175">
        <f t="shared" si="2"/>
        <v>110</v>
      </c>
      <c r="T15" s="175">
        <v>100</v>
      </c>
      <c r="U15" s="175">
        <v>0</v>
      </c>
    </row>
    <row r="16" spans="1:187" x14ac:dyDescent="0.3">
      <c r="B16" s="179">
        <v>4017</v>
      </c>
      <c r="C16" s="61" t="s">
        <v>21</v>
      </c>
      <c r="D16" s="61">
        <v>500</v>
      </c>
      <c r="E16" s="64"/>
      <c r="F16" s="61">
        <f>D16*0.1</f>
        <v>50</v>
      </c>
      <c r="G16" s="61">
        <f t="shared" si="3"/>
        <v>550</v>
      </c>
      <c r="H16" s="61">
        <v>1316</v>
      </c>
      <c r="I16" s="61"/>
      <c r="J16" s="61">
        <v>700</v>
      </c>
      <c r="K16" s="61">
        <v>192</v>
      </c>
      <c r="L16" s="61">
        <v>192</v>
      </c>
      <c r="M16" s="61">
        <v>50</v>
      </c>
      <c r="N16" s="61">
        <f t="shared" si="1"/>
        <v>458</v>
      </c>
      <c r="O16" s="61"/>
      <c r="P16" s="134">
        <f>'Assumptions '!B37</f>
        <v>650</v>
      </c>
      <c r="Q16" s="61" t="s">
        <v>455</v>
      </c>
      <c r="R16" s="175">
        <f t="shared" si="2"/>
        <v>508</v>
      </c>
      <c r="T16" s="175">
        <v>650</v>
      </c>
      <c r="U16" s="175">
        <v>0</v>
      </c>
    </row>
    <row r="17" spans="2:21" x14ac:dyDescent="0.3">
      <c r="B17" s="179">
        <v>4018</v>
      </c>
      <c r="C17" s="61" t="s">
        <v>496</v>
      </c>
      <c r="D17" s="61">
        <v>350</v>
      </c>
      <c r="E17" s="64"/>
      <c r="F17" s="61">
        <f>D17*0.1</f>
        <v>35</v>
      </c>
      <c r="G17" s="61">
        <f t="shared" si="3"/>
        <v>385</v>
      </c>
      <c r="H17" s="61">
        <v>0</v>
      </c>
      <c r="I17" s="61"/>
      <c r="J17" s="61">
        <v>100</v>
      </c>
      <c r="K17" s="61">
        <v>0</v>
      </c>
      <c r="L17" s="61">
        <v>0</v>
      </c>
      <c r="M17" s="61">
        <v>15</v>
      </c>
      <c r="N17" s="61">
        <f t="shared" si="1"/>
        <v>85</v>
      </c>
      <c r="O17" s="61"/>
      <c r="P17" s="134">
        <v>25</v>
      </c>
      <c r="Q17" s="61" t="s">
        <v>404</v>
      </c>
      <c r="R17" s="175">
        <f t="shared" si="2"/>
        <v>100</v>
      </c>
      <c r="T17" s="175">
        <v>25</v>
      </c>
      <c r="U17" s="175">
        <v>0</v>
      </c>
    </row>
    <row r="18" spans="2:21" x14ac:dyDescent="0.3">
      <c r="B18" s="179">
        <v>4020</v>
      </c>
      <c r="C18" s="61" t="s">
        <v>23</v>
      </c>
      <c r="D18" s="61">
        <v>75</v>
      </c>
      <c r="E18" s="64"/>
      <c r="F18" s="61">
        <v>0</v>
      </c>
      <c r="G18" s="61">
        <f t="shared" si="3"/>
        <v>75</v>
      </c>
      <c r="H18" s="61">
        <v>0</v>
      </c>
      <c r="I18" s="61"/>
      <c r="J18" s="61">
        <v>75</v>
      </c>
      <c r="K18" s="61">
        <v>0</v>
      </c>
      <c r="L18" s="61">
        <v>0</v>
      </c>
      <c r="M18" s="61">
        <v>0</v>
      </c>
      <c r="N18" s="61">
        <f t="shared" si="1"/>
        <v>75</v>
      </c>
      <c r="O18" s="61"/>
      <c r="P18" s="134">
        <v>0</v>
      </c>
      <c r="Q18" s="61"/>
      <c r="R18" s="175">
        <f t="shared" si="2"/>
        <v>75</v>
      </c>
      <c r="T18" s="175">
        <v>0</v>
      </c>
      <c r="U18" s="175">
        <v>0</v>
      </c>
    </row>
    <row r="19" spans="2:21" x14ac:dyDescent="0.3">
      <c r="B19" s="179">
        <v>4022</v>
      </c>
      <c r="C19" s="61" t="s">
        <v>497</v>
      </c>
      <c r="D19" s="61">
        <v>700</v>
      </c>
      <c r="E19" s="64" t="s">
        <v>54</v>
      </c>
      <c r="F19" s="61"/>
      <c r="G19" s="61">
        <f t="shared" si="3"/>
        <v>700</v>
      </c>
      <c r="H19" s="61">
        <v>0</v>
      </c>
      <c r="I19" s="61"/>
      <c r="J19" s="61">
        <v>200</v>
      </c>
      <c r="K19" s="61">
        <v>2699.75</v>
      </c>
      <c r="L19" s="61">
        <v>3497.97</v>
      </c>
      <c r="M19" s="61">
        <v>1800</v>
      </c>
      <c r="N19" s="61">
        <f t="shared" si="1"/>
        <v>-4299.75</v>
      </c>
      <c r="O19" s="61"/>
      <c r="P19" s="134">
        <v>350</v>
      </c>
      <c r="Q19" s="61" t="s">
        <v>408</v>
      </c>
      <c r="R19" s="175">
        <f t="shared" si="2"/>
        <v>-3297.97</v>
      </c>
      <c r="S19" s="175" t="s">
        <v>511</v>
      </c>
      <c r="T19" s="175">
        <v>2500</v>
      </c>
      <c r="U19" s="175">
        <v>1536</v>
      </c>
    </row>
    <row r="20" spans="2:21" x14ac:dyDescent="0.3">
      <c r="B20" s="179">
        <v>4023</v>
      </c>
      <c r="C20" s="61" t="s">
        <v>25</v>
      </c>
      <c r="D20" s="61">
        <v>35</v>
      </c>
      <c r="E20" s="64"/>
      <c r="F20" s="61">
        <f>D20*0.1</f>
        <v>3.5</v>
      </c>
      <c r="G20" s="61">
        <f t="shared" si="3"/>
        <v>38.5</v>
      </c>
      <c r="H20" s="61">
        <v>0</v>
      </c>
      <c r="I20" s="61"/>
      <c r="J20" s="61">
        <v>40</v>
      </c>
      <c r="K20" s="61">
        <v>11.94</v>
      </c>
      <c r="L20" s="61">
        <v>11.94</v>
      </c>
      <c r="M20" s="61">
        <v>127</v>
      </c>
      <c r="N20" s="61">
        <f t="shared" si="1"/>
        <v>-98.94</v>
      </c>
      <c r="O20" s="61"/>
      <c r="P20" s="134">
        <v>0</v>
      </c>
      <c r="Q20" s="61" t="s">
        <v>490</v>
      </c>
      <c r="R20" s="175">
        <f t="shared" si="2"/>
        <v>28.060000000000002</v>
      </c>
      <c r="T20" s="175">
        <v>350</v>
      </c>
      <c r="U20" s="175">
        <v>0</v>
      </c>
    </row>
    <row r="21" spans="2:21" x14ac:dyDescent="0.3">
      <c r="B21" s="179">
        <v>4030</v>
      </c>
      <c r="C21" s="61" t="s">
        <v>26</v>
      </c>
      <c r="D21" s="61">
        <v>500</v>
      </c>
      <c r="E21" s="64" t="s">
        <v>69</v>
      </c>
      <c r="F21" s="61"/>
      <c r="G21" s="61">
        <v>450</v>
      </c>
      <c r="H21" s="61">
        <v>231</v>
      </c>
      <c r="I21" s="61"/>
      <c r="J21" s="61">
        <v>480</v>
      </c>
      <c r="K21" s="61">
        <v>195</v>
      </c>
      <c r="L21" s="61">
        <v>195</v>
      </c>
      <c r="M21" s="61">
        <v>200</v>
      </c>
      <c r="N21" s="61">
        <f t="shared" si="1"/>
        <v>85</v>
      </c>
      <c r="O21" s="61"/>
      <c r="P21" s="134">
        <v>450</v>
      </c>
      <c r="Q21" s="61" t="s">
        <v>402</v>
      </c>
      <c r="R21" s="175">
        <f t="shared" si="2"/>
        <v>285</v>
      </c>
      <c r="T21" s="175">
        <v>450</v>
      </c>
      <c r="U21" s="175">
        <v>480</v>
      </c>
    </row>
    <row r="22" spans="2:21" x14ac:dyDescent="0.3">
      <c r="B22" s="179">
        <v>4035</v>
      </c>
      <c r="C22" s="61" t="s">
        <v>27</v>
      </c>
      <c r="D22" s="61">
        <v>785</v>
      </c>
      <c r="E22" s="64"/>
      <c r="F22" s="61"/>
      <c r="G22" s="61">
        <f>D22+F22</f>
        <v>785</v>
      </c>
      <c r="H22" s="61">
        <v>230</v>
      </c>
      <c r="I22" s="61"/>
      <c r="J22" s="61">
        <v>900</v>
      </c>
      <c r="K22" s="61">
        <v>526.86</v>
      </c>
      <c r="L22" s="61">
        <v>526.86</v>
      </c>
      <c r="M22" s="61">
        <v>526.86</v>
      </c>
      <c r="N22" s="61">
        <v>526.86</v>
      </c>
      <c r="O22" s="61">
        <v>526.86</v>
      </c>
      <c r="P22" s="61">
        <v>526.86</v>
      </c>
      <c r="Q22" s="61">
        <v>526.86</v>
      </c>
      <c r="R22" s="175">
        <f t="shared" si="2"/>
        <v>373.14</v>
      </c>
      <c r="T22" s="175">
        <v>600</v>
      </c>
      <c r="U22" s="175">
        <v>0</v>
      </c>
    </row>
    <row r="23" spans="2:21" x14ac:dyDescent="0.3">
      <c r="B23" s="179">
        <v>4040</v>
      </c>
      <c r="C23" s="61" t="s">
        <v>28</v>
      </c>
      <c r="D23" s="61">
        <v>1450</v>
      </c>
      <c r="E23" s="64"/>
      <c r="F23" s="61">
        <f>D23*0.1</f>
        <v>145</v>
      </c>
      <c r="G23" s="61">
        <f>D23+F23</f>
        <v>1595</v>
      </c>
      <c r="H23" s="61">
        <v>1498.91</v>
      </c>
      <c r="I23" s="61"/>
      <c r="J23" s="61">
        <v>1700</v>
      </c>
      <c r="K23" s="61">
        <v>1594.23</v>
      </c>
      <c r="L23" s="61">
        <v>1594.23</v>
      </c>
      <c r="M23" s="61">
        <v>0</v>
      </c>
      <c r="N23" s="61">
        <f t="shared" si="1"/>
        <v>105.76999999999998</v>
      </c>
      <c r="O23" s="61"/>
      <c r="P23" s="134">
        <v>1800</v>
      </c>
      <c r="Q23" s="61" t="s">
        <v>410</v>
      </c>
      <c r="R23" s="175">
        <f t="shared" si="2"/>
        <v>105.76999999999998</v>
      </c>
      <c r="T23" s="175">
        <v>1800</v>
      </c>
      <c r="U23" s="175">
        <v>1436</v>
      </c>
    </row>
    <row r="24" spans="2:21" x14ac:dyDescent="0.3">
      <c r="B24" s="179">
        <v>4045</v>
      </c>
      <c r="C24" s="61" t="s">
        <v>29</v>
      </c>
      <c r="D24" s="61">
        <v>500</v>
      </c>
      <c r="E24" s="64"/>
      <c r="F24" s="61"/>
      <c r="G24" s="61">
        <v>600</v>
      </c>
      <c r="H24" s="61">
        <v>0</v>
      </c>
      <c r="I24" s="61"/>
      <c r="J24" s="61">
        <v>600</v>
      </c>
      <c r="K24" s="61">
        <v>330</v>
      </c>
      <c r="L24" s="61">
        <v>585</v>
      </c>
      <c r="M24" s="61">
        <v>350</v>
      </c>
      <c r="N24" s="61">
        <f t="shared" si="1"/>
        <v>-80</v>
      </c>
      <c r="O24" s="61"/>
      <c r="P24" s="134">
        <v>600</v>
      </c>
      <c r="Q24" s="61" t="s">
        <v>491</v>
      </c>
      <c r="R24" s="175">
        <f t="shared" si="2"/>
        <v>15</v>
      </c>
      <c r="T24" s="175">
        <v>600</v>
      </c>
      <c r="U24" s="175">
        <v>1123</v>
      </c>
    </row>
    <row r="25" spans="2:21" ht="28.8" x14ac:dyDescent="0.3">
      <c r="B25" s="179">
        <v>4050</v>
      </c>
      <c r="C25" s="61" t="s">
        <v>30</v>
      </c>
      <c r="D25" s="61">
        <v>600</v>
      </c>
      <c r="E25" s="64" t="s">
        <v>55</v>
      </c>
      <c r="F25" s="61"/>
      <c r="G25" s="61">
        <v>800</v>
      </c>
      <c r="H25" s="61">
        <v>744</v>
      </c>
      <c r="I25" s="61"/>
      <c r="J25" s="61">
        <v>850</v>
      </c>
      <c r="K25" s="61">
        <v>750</v>
      </c>
      <c r="L25" s="61">
        <v>1170</v>
      </c>
      <c r="M25" s="61">
        <v>0</v>
      </c>
      <c r="N25" s="61">
        <f t="shared" si="1"/>
        <v>100</v>
      </c>
      <c r="O25" s="61"/>
      <c r="P25" s="134">
        <v>825</v>
      </c>
      <c r="Q25" s="61" t="s">
        <v>401</v>
      </c>
      <c r="R25" s="175">
        <f t="shared" si="2"/>
        <v>-320</v>
      </c>
      <c r="T25" s="175">
        <v>825</v>
      </c>
      <c r="U25" s="175">
        <v>255</v>
      </c>
    </row>
    <row r="26" spans="2:21" x14ac:dyDescent="0.3">
      <c r="B26" s="179">
        <v>4051</v>
      </c>
      <c r="C26" s="61" t="s">
        <v>31</v>
      </c>
      <c r="D26" s="61">
        <v>200</v>
      </c>
      <c r="E26" s="64"/>
      <c r="F26" s="61"/>
      <c r="G26" s="61">
        <f>D26+F26</f>
        <v>200</v>
      </c>
      <c r="H26" s="61">
        <v>200</v>
      </c>
      <c r="I26" s="61"/>
      <c r="J26" s="61">
        <v>0</v>
      </c>
      <c r="K26" s="61">
        <v>0</v>
      </c>
      <c r="L26" s="61"/>
      <c r="M26" s="61"/>
      <c r="N26" s="61"/>
      <c r="O26" s="61"/>
      <c r="P26" s="134">
        <v>200</v>
      </c>
      <c r="Q26" s="61" t="s">
        <v>397</v>
      </c>
      <c r="R26" s="175">
        <f t="shared" si="2"/>
        <v>0</v>
      </c>
      <c r="T26" s="175">
        <v>200</v>
      </c>
      <c r="U26" s="175">
        <v>0</v>
      </c>
    </row>
    <row r="27" spans="2:21" ht="43.2" x14ac:dyDescent="0.3">
      <c r="B27" s="179">
        <v>4055</v>
      </c>
      <c r="C27" s="61" t="s">
        <v>32</v>
      </c>
      <c r="D27" s="61">
        <v>18000</v>
      </c>
      <c r="E27" s="64"/>
      <c r="F27" s="61"/>
      <c r="G27" s="61">
        <v>12000</v>
      </c>
      <c r="H27" s="61">
        <v>39766</v>
      </c>
      <c r="I27" s="61"/>
      <c r="J27" s="175"/>
      <c r="K27" s="61">
        <v>8727.2900000000009</v>
      </c>
      <c r="L27" s="61">
        <v>11733.29</v>
      </c>
      <c r="M27" s="61">
        <v>3000</v>
      </c>
      <c r="N27" s="61">
        <f t="shared" si="1"/>
        <v>-11727.29</v>
      </c>
      <c r="O27" s="61"/>
      <c r="P27" s="134">
        <v>1000</v>
      </c>
      <c r="Q27" s="61" t="s">
        <v>397</v>
      </c>
      <c r="R27" s="175">
        <f t="shared" si="2"/>
        <v>-11733.29</v>
      </c>
      <c r="S27" s="198" t="s">
        <v>512</v>
      </c>
      <c r="T27" s="175">
        <v>1000</v>
      </c>
      <c r="U27" s="175">
        <v>0</v>
      </c>
    </row>
    <row r="28" spans="2:21" x14ac:dyDescent="0.3">
      <c r="B28" s="179">
        <v>4058</v>
      </c>
      <c r="C28" s="61" t="s">
        <v>33</v>
      </c>
      <c r="D28" s="61">
        <v>100</v>
      </c>
      <c r="E28" s="64"/>
      <c r="F28" s="61">
        <f>D28*0.1</f>
        <v>10</v>
      </c>
      <c r="G28" s="61">
        <f>D28+F28</f>
        <v>110</v>
      </c>
      <c r="H28" s="61">
        <v>103.5</v>
      </c>
      <c r="I28" s="61"/>
      <c r="J28" s="61">
        <v>100</v>
      </c>
      <c r="K28" s="61">
        <v>56.85</v>
      </c>
      <c r="L28" s="61">
        <v>82.8</v>
      </c>
      <c r="M28" s="61">
        <v>60</v>
      </c>
      <c r="N28" s="61">
        <f t="shared" si="1"/>
        <v>-16.849999999999994</v>
      </c>
      <c r="O28" s="61"/>
      <c r="P28" s="134">
        <v>100</v>
      </c>
      <c r="Q28" s="61" t="s">
        <v>411</v>
      </c>
      <c r="R28" s="175">
        <f t="shared" si="2"/>
        <v>17.200000000000003</v>
      </c>
      <c r="T28" s="175">
        <v>100</v>
      </c>
      <c r="U28" s="175">
        <v>40.65</v>
      </c>
    </row>
    <row r="29" spans="2:21" x14ac:dyDescent="0.3">
      <c r="B29" s="179">
        <v>4060</v>
      </c>
      <c r="C29" s="61" t="s">
        <v>34</v>
      </c>
      <c r="D29" s="61">
        <v>0</v>
      </c>
      <c r="E29" s="64" t="s">
        <v>58</v>
      </c>
      <c r="F29" s="61"/>
      <c r="G29" s="61">
        <v>50</v>
      </c>
      <c r="H29" s="61">
        <v>654.74</v>
      </c>
      <c r="I29" s="61"/>
      <c r="J29" s="61">
        <v>50</v>
      </c>
      <c r="K29" s="61">
        <v>47.4</v>
      </c>
      <c r="L29" s="61">
        <v>47.4</v>
      </c>
      <c r="M29" s="61">
        <v>0</v>
      </c>
      <c r="N29" s="61">
        <f t="shared" si="1"/>
        <v>2.6000000000000014</v>
      </c>
      <c r="O29" s="61"/>
      <c r="P29" s="134">
        <v>100</v>
      </c>
      <c r="Q29" s="61"/>
      <c r="R29" s="175">
        <f t="shared" si="2"/>
        <v>2.6000000000000014</v>
      </c>
      <c r="T29" s="175">
        <v>100</v>
      </c>
      <c r="U29" s="175">
        <v>0</v>
      </c>
    </row>
    <row r="30" spans="2:21" ht="22.95" customHeight="1" x14ac:dyDescent="0.3">
      <c r="B30" s="179">
        <v>4120</v>
      </c>
      <c r="C30" s="61" t="s">
        <v>35</v>
      </c>
      <c r="D30" s="61">
        <v>12000</v>
      </c>
      <c r="E30" s="132" t="s">
        <v>59</v>
      </c>
      <c r="F30" s="61"/>
      <c r="G30" s="61">
        <v>16000</v>
      </c>
      <c r="H30" s="61">
        <v>14722</v>
      </c>
      <c r="I30" s="61"/>
      <c r="J30" s="61">
        <v>2000</v>
      </c>
      <c r="K30" s="61">
        <v>2200</v>
      </c>
      <c r="L30" s="61">
        <v>2200</v>
      </c>
      <c r="M30" s="61">
        <v>12250</v>
      </c>
      <c r="N30" s="61">
        <f t="shared" si="1"/>
        <v>-12450</v>
      </c>
      <c r="O30" s="61"/>
      <c r="P30" s="134">
        <v>2000</v>
      </c>
      <c r="Q30" s="61" t="s">
        <v>501</v>
      </c>
      <c r="R30" s="175">
        <f t="shared" si="2"/>
        <v>-200</v>
      </c>
    </row>
    <row r="31" spans="2:21" ht="22.95" customHeight="1" x14ac:dyDescent="0.3">
      <c r="C31" s="61" t="s">
        <v>499</v>
      </c>
      <c r="D31" s="61"/>
      <c r="E31" s="132"/>
      <c r="F31" s="61"/>
      <c r="G31" s="61"/>
      <c r="H31" s="61"/>
      <c r="I31" s="61"/>
      <c r="J31" s="61"/>
      <c r="K31" s="61"/>
      <c r="L31" s="61"/>
      <c r="M31" s="61"/>
      <c r="N31" s="61"/>
      <c r="O31" s="61"/>
      <c r="P31" s="134">
        <v>600</v>
      </c>
      <c r="Q31" s="61" t="s">
        <v>499</v>
      </c>
      <c r="R31" s="175">
        <f t="shared" si="2"/>
        <v>0</v>
      </c>
      <c r="T31" s="175">
        <v>600</v>
      </c>
      <c r="U31" s="175">
        <v>0</v>
      </c>
    </row>
    <row r="32" spans="2:21" x14ac:dyDescent="0.3">
      <c r="C32" s="61" t="s">
        <v>162</v>
      </c>
      <c r="D32" s="61"/>
      <c r="E32" s="132"/>
      <c r="F32" s="61"/>
      <c r="G32" s="61"/>
      <c r="H32" s="61"/>
      <c r="I32" s="61"/>
      <c r="J32" s="61">
        <v>4000</v>
      </c>
      <c r="K32" s="61"/>
      <c r="L32" s="61"/>
      <c r="M32" s="61"/>
      <c r="N32" s="61">
        <f>SUM(J32)-(K32+M32)</f>
        <v>4000</v>
      </c>
      <c r="O32" s="61"/>
      <c r="P32" s="134">
        <v>1000</v>
      </c>
      <c r="Q32" s="181" t="s">
        <v>162</v>
      </c>
      <c r="R32" s="175">
        <f t="shared" si="2"/>
        <v>4000</v>
      </c>
      <c r="S32" s="175" t="s">
        <v>513</v>
      </c>
      <c r="T32" s="175">
        <v>1000</v>
      </c>
      <c r="U32" s="175">
        <v>0</v>
      </c>
    </row>
    <row r="33" spans="2:23" x14ac:dyDescent="0.3">
      <c r="C33" s="61" t="s">
        <v>163</v>
      </c>
      <c r="D33" s="61"/>
      <c r="E33" s="132"/>
      <c r="F33" s="61"/>
      <c r="G33" s="61"/>
      <c r="H33" s="61"/>
      <c r="I33" s="61"/>
      <c r="J33" s="61">
        <v>4000</v>
      </c>
      <c r="K33" s="61"/>
      <c r="L33" s="61"/>
      <c r="M33" s="61"/>
      <c r="N33" s="61">
        <f t="shared" si="1"/>
        <v>4000</v>
      </c>
      <c r="O33" s="61"/>
      <c r="P33" s="134">
        <v>4000</v>
      </c>
      <c r="Q33" s="181" t="s">
        <v>163</v>
      </c>
      <c r="R33" s="175">
        <f t="shared" si="2"/>
        <v>4000</v>
      </c>
      <c r="S33" s="175" t="s">
        <v>514</v>
      </c>
      <c r="T33" s="175">
        <v>4000</v>
      </c>
      <c r="U33" s="175">
        <v>0</v>
      </c>
    </row>
    <row r="34" spans="2:23" x14ac:dyDescent="0.3">
      <c r="C34" s="61" t="s">
        <v>526</v>
      </c>
      <c r="D34" s="61"/>
      <c r="E34" s="132"/>
      <c r="F34" s="61"/>
      <c r="G34" s="61"/>
      <c r="H34" s="61"/>
      <c r="I34" s="61"/>
      <c r="J34" s="61">
        <v>2250</v>
      </c>
      <c r="K34" s="61"/>
      <c r="L34" s="61"/>
      <c r="M34" s="61">
        <v>2250</v>
      </c>
      <c r="N34" s="61">
        <f t="shared" si="1"/>
        <v>0</v>
      </c>
      <c r="O34" s="61"/>
      <c r="P34" s="134">
        <v>0</v>
      </c>
      <c r="Q34" s="181" t="s">
        <v>500</v>
      </c>
      <c r="R34" s="175">
        <f t="shared" si="2"/>
        <v>2250</v>
      </c>
      <c r="S34" s="175" t="s">
        <v>515</v>
      </c>
      <c r="T34" s="175">
        <v>2000</v>
      </c>
      <c r="U34" s="175">
        <v>0</v>
      </c>
      <c r="W34" s="175" t="s">
        <v>527</v>
      </c>
    </row>
    <row r="35" spans="2:23" x14ac:dyDescent="0.3">
      <c r="B35" s="179">
        <v>4200</v>
      </c>
      <c r="C35" s="61" t="s">
        <v>36</v>
      </c>
      <c r="D35" s="61">
        <v>110</v>
      </c>
      <c r="E35" s="64"/>
      <c r="F35" s="61">
        <f>D35*0.1</f>
        <v>11</v>
      </c>
      <c r="G35" s="61">
        <f>D35+F35</f>
        <v>121</v>
      </c>
      <c r="H35" s="61">
        <v>79.83</v>
      </c>
      <c r="I35" s="61"/>
      <c r="J35" s="61">
        <v>130</v>
      </c>
      <c r="K35" s="61">
        <v>42.56</v>
      </c>
      <c r="L35" s="61">
        <v>124.99</v>
      </c>
      <c r="M35" s="61">
        <v>50</v>
      </c>
      <c r="N35" s="61">
        <f t="shared" si="1"/>
        <v>37.44</v>
      </c>
      <c r="O35" s="61"/>
      <c r="P35" s="134">
        <v>180</v>
      </c>
      <c r="Q35" s="61" t="s">
        <v>102</v>
      </c>
      <c r="R35" s="175">
        <f t="shared" si="2"/>
        <v>5.0100000000000051</v>
      </c>
      <c r="T35" s="175">
        <v>180</v>
      </c>
      <c r="U35" s="175">
        <v>4.67</v>
      </c>
    </row>
    <row r="36" spans="2:23" x14ac:dyDescent="0.3">
      <c r="B36" s="179">
        <v>4450</v>
      </c>
      <c r="C36" s="61" t="s">
        <v>396</v>
      </c>
      <c r="D36" s="61"/>
      <c r="E36" s="64"/>
      <c r="F36" s="61"/>
      <c r="G36" s="61"/>
      <c r="H36" s="61">
        <v>0</v>
      </c>
      <c r="I36" s="61"/>
      <c r="J36" s="61">
        <v>0</v>
      </c>
      <c r="K36" s="61">
        <v>895</v>
      </c>
      <c r="L36" s="61">
        <v>895</v>
      </c>
      <c r="M36" s="61">
        <v>0</v>
      </c>
      <c r="N36" s="61">
        <f t="shared" si="1"/>
        <v>-895</v>
      </c>
      <c r="O36" s="61"/>
      <c r="P36" s="134">
        <v>500</v>
      </c>
      <c r="Q36" s="61" t="s">
        <v>462</v>
      </c>
      <c r="R36" s="175">
        <f t="shared" si="2"/>
        <v>-895</v>
      </c>
      <c r="S36" s="175" t="s">
        <v>516</v>
      </c>
      <c r="T36" s="175">
        <v>500</v>
      </c>
      <c r="U36" s="175">
        <v>0</v>
      </c>
    </row>
    <row r="37" spans="2:23" x14ac:dyDescent="0.3">
      <c r="B37" s="179">
        <v>4205</v>
      </c>
      <c r="C37" s="61" t="s">
        <v>37</v>
      </c>
      <c r="D37" s="61">
        <v>7500</v>
      </c>
      <c r="E37" s="64"/>
      <c r="F37" s="61">
        <f>D37*0.1</f>
        <v>750</v>
      </c>
      <c r="G37" s="61">
        <f>D37+F37</f>
        <v>8250</v>
      </c>
      <c r="H37" s="61">
        <v>7767.3</v>
      </c>
      <c r="I37" s="61"/>
      <c r="J37" s="61">
        <v>8250</v>
      </c>
      <c r="K37" s="61">
        <v>4211.6499999999996</v>
      </c>
      <c r="L37" s="61">
        <v>6246.5</v>
      </c>
      <c r="M37" s="61">
        <v>1500</v>
      </c>
      <c r="N37" s="61">
        <f t="shared" si="1"/>
        <v>2538.3500000000004</v>
      </c>
      <c r="O37" s="61"/>
      <c r="P37" s="134">
        <v>7000</v>
      </c>
      <c r="Q37" s="61" t="s">
        <v>485</v>
      </c>
      <c r="R37" s="175">
        <f t="shared" si="2"/>
        <v>2003.5</v>
      </c>
      <c r="S37" s="175" t="s">
        <v>517</v>
      </c>
      <c r="T37" s="175">
        <v>7000</v>
      </c>
      <c r="U37" s="175">
        <v>3028</v>
      </c>
    </row>
    <row r="38" spans="2:23" x14ac:dyDescent="0.3">
      <c r="B38" s="179">
        <v>4210</v>
      </c>
      <c r="C38" s="61" t="s">
        <v>38</v>
      </c>
      <c r="D38" s="61">
        <v>7000</v>
      </c>
      <c r="E38" s="64"/>
      <c r="F38" s="61">
        <f>D38*0.1</f>
        <v>700</v>
      </c>
      <c r="G38" s="61">
        <f>D38+F38</f>
        <v>7700</v>
      </c>
      <c r="H38" s="61">
        <v>5957</v>
      </c>
      <c r="I38" s="61"/>
      <c r="J38" s="175"/>
      <c r="K38" s="61">
        <v>4095.75</v>
      </c>
      <c r="L38" s="61">
        <v>5536.75</v>
      </c>
      <c r="M38" s="61">
        <v>2358</v>
      </c>
      <c r="N38" s="61">
        <f t="shared" si="1"/>
        <v>-6453.75</v>
      </c>
      <c r="O38" s="61"/>
      <c r="P38" s="134">
        <v>7000</v>
      </c>
      <c r="Q38" s="61" t="s">
        <v>486</v>
      </c>
      <c r="R38" s="175">
        <f t="shared" si="2"/>
        <v>-5536.75</v>
      </c>
      <c r="S38" s="175" t="s">
        <v>508</v>
      </c>
      <c r="T38" s="175">
        <v>7000</v>
      </c>
      <c r="U38" s="175">
        <v>2381</v>
      </c>
    </row>
    <row r="39" spans="2:23" x14ac:dyDescent="0.3">
      <c r="B39" s="179">
        <v>4212</v>
      </c>
      <c r="C39" s="61" t="s">
        <v>39</v>
      </c>
      <c r="D39" s="61">
        <v>500</v>
      </c>
      <c r="E39" s="64"/>
      <c r="F39" s="61">
        <f>D39*0.1</f>
        <v>50</v>
      </c>
      <c r="G39" s="61">
        <f>D39+F39</f>
        <v>550</v>
      </c>
      <c r="H39" s="61">
        <v>402</v>
      </c>
      <c r="I39" s="61"/>
      <c r="J39" s="61">
        <v>550</v>
      </c>
      <c r="K39" s="61">
        <v>0</v>
      </c>
      <c r="L39" s="61">
        <v>62.94</v>
      </c>
      <c r="M39" s="61">
        <v>150</v>
      </c>
      <c r="N39" s="61">
        <f t="shared" si="1"/>
        <v>400</v>
      </c>
      <c r="O39" s="61"/>
      <c r="P39" s="134">
        <v>400</v>
      </c>
      <c r="Q39" s="61"/>
      <c r="R39" s="175">
        <f t="shared" si="2"/>
        <v>487.06</v>
      </c>
      <c r="S39" s="175" t="s">
        <v>518</v>
      </c>
      <c r="T39" s="175">
        <v>400</v>
      </c>
      <c r="U39" s="175">
        <v>0</v>
      </c>
    </row>
    <row r="40" spans="2:23" x14ac:dyDescent="0.3">
      <c r="B40" s="179">
        <v>4213</v>
      </c>
      <c r="C40" s="61" t="s">
        <v>12</v>
      </c>
      <c r="D40" s="61">
        <v>3000</v>
      </c>
      <c r="E40" s="64"/>
      <c r="F40" s="61"/>
      <c r="G40" s="61">
        <v>3000</v>
      </c>
      <c r="H40" s="61">
        <v>702</v>
      </c>
      <c r="I40" s="61"/>
      <c r="J40" s="61">
        <v>1478</v>
      </c>
      <c r="K40" s="61">
        <v>0</v>
      </c>
      <c r="L40" s="61">
        <v>0</v>
      </c>
      <c r="M40" s="61">
        <v>400</v>
      </c>
      <c r="N40" s="61">
        <f t="shared" si="1"/>
        <v>1078</v>
      </c>
      <c r="O40" s="61"/>
      <c r="P40" s="134">
        <v>500</v>
      </c>
      <c r="Q40" s="61"/>
      <c r="R40" s="175">
        <f t="shared" si="2"/>
        <v>1478</v>
      </c>
      <c r="S40" s="175" t="s">
        <v>519</v>
      </c>
      <c r="T40" s="175">
        <v>500</v>
      </c>
      <c r="U40" s="175">
        <v>0</v>
      </c>
    </row>
    <row r="41" spans="2:23" x14ac:dyDescent="0.3">
      <c r="B41" s="179">
        <v>4214</v>
      </c>
      <c r="C41" s="61" t="s">
        <v>40</v>
      </c>
      <c r="D41" s="61">
        <v>100</v>
      </c>
      <c r="E41" s="64" t="s">
        <v>57</v>
      </c>
      <c r="F41" s="61"/>
      <c r="G41" s="61">
        <v>100</v>
      </c>
      <c r="H41" s="61">
        <v>0</v>
      </c>
      <c r="I41" s="61"/>
      <c r="J41" s="61">
        <v>100</v>
      </c>
      <c r="K41" s="61"/>
      <c r="L41" s="61">
        <v>0</v>
      </c>
      <c r="M41" s="61">
        <v>0</v>
      </c>
      <c r="N41" s="61">
        <f t="shared" si="1"/>
        <v>100</v>
      </c>
      <c r="O41" s="61"/>
      <c r="P41" s="134">
        <v>50</v>
      </c>
      <c r="Q41" s="61" t="s">
        <v>104</v>
      </c>
      <c r="R41" s="175">
        <f t="shared" si="2"/>
        <v>100</v>
      </c>
      <c r="S41" s="175" t="s">
        <v>519</v>
      </c>
      <c r="T41" s="175">
        <v>50</v>
      </c>
      <c r="U41" s="175">
        <v>33</v>
      </c>
    </row>
    <row r="42" spans="2:23" x14ac:dyDescent="0.3">
      <c r="B42" s="179">
        <v>4250</v>
      </c>
      <c r="C42" s="61" t="s">
        <v>42</v>
      </c>
      <c r="D42" s="61">
        <v>400</v>
      </c>
      <c r="E42" s="64"/>
      <c r="F42" s="61">
        <f>D42*0.1</f>
        <v>40</v>
      </c>
      <c r="G42" s="61">
        <f>D42+F42</f>
        <v>440</v>
      </c>
      <c r="H42" s="61">
        <v>188.5</v>
      </c>
      <c r="I42" s="61"/>
      <c r="J42" s="61">
        <v>440</v>
      </c>
      <c r="K42" s="61">
        <v>200</v>
      </c>
      <c r="L42" s="61">
        <v>200</v>
      </c>
      <c r="M42" s="61">
        <v>0</v>
      </c>
      <c r="N42" s="61">
        <f t="shared" si="1"/>
        <v>240</v>
      </c>
      <c r="O42" s="61"/>
      <c r="P42" s="134">
        <v>220</v>
      </c>
      <c r="Q42" s="61" t="s">
        <v>400</v>
      </c>
      <c r="R42" s="175">
        <f t="shared" si="2"/>
        <v>240</v>
      </c>
      <c r="S42" s="175" t="s">
        <v>519</v>
      </c>
      <c r="T42" s="175">
        <v>220</v>
      </c>
      <c r="U42" s="175">
        <v>0</v>
      </c>
    </row>
    <row r="43" spans="2:23" ht="28.8" x14ac:dyDescent="0.3">
      <c r="B43" s="179">
        <v>4255</v>
      </c>
      <c r="C43" s="61" t="s">
        <v>43</v>
      </c>
      <c r="D43" s="61">
        <v>0</v>
      </c>
      <c r="E43" s="132" t="s">
        <v>60</v>
      </c>
      <c r="F43" s="61">
        <f>D43*0.1</f>
        <v>0</v>
      </c>
      <c r="G43" s="61">
        <v>500</v>
      </c>
      <c r="H43" s="61">
        <v>0</v>
      </c>
      <c r="I43" s="61"/>
      <c r="J43" s="61">
        <v>500</v>
      </c>
      <c r="K43" s="61">
        <v>0</v>
      </c>
      <c r="L43" s="61"/>
      <c r="M43" s="61">
        <v>0</v>
      </c>
      <c r="N43" s="61">
        <f t="shared" si="1"/>
        <v>500</v>
      </c>
      <c r="O43" s="61"/>
      <c r="P43" s="134">
        <v>200</v>
      </c>
      <c r="Q43" s="61" t="s">
        <v>395</v>
      </c>
      <c r="R43" s="175">
        <f t="shared" si="2"/>
        <v>500</v>
      </c>
      <c r="S43" s="175" t="s">
        <v>519</v>
      </c>
      <c r="T43" s="175">
        <v>200</v>
      </c>
    </row>
    <row r="44" spans="2:23" ht="28.8" x14ac:dyDescent="0.3">
      <c r="B44" s="179">
        <v>4400</v>
      </c>
      <c r="C44" s="61" t="s">
        <v>44</v>
      </c>
      <c r="D44" s="61">
        <v>0</v>
      </c>
      <c r="E44" s="64" t="s">
        <v>61</v>
      </c>
      <c r="F44" s="61">
        <f>D44*0.1</f>
        <v>0</v>
      </c>
      <c r="G44" s="61">
        <v>250</v>
      </c>
      <c r="H44" s="61">
        <v>276</v>
      </c>
      <c r="I44" s="61"/>
      <c r="J44" s="61">
        <v>300</v>
      </c>
      <c r="K44" s="61">
        <v>0</v>
      </c>
      <c r="L44" s="61"/>
      <c r="M44" s="61">
        <v>0</v>
      </c>
      <c r="N44" s="61">
        <f t="shared" si="1"/>
        <v>300</v>
      </c>
      <c r="O44" s="61"/>
      <c r="P44" s="134">
        <v>0</v>
      </c>
      <c r="Q44" s="61"/>
      <c r="R44" s="175">
        <f t="shared" si="2"/>
        <v>300</v>
      </c>
      <c r="S44" s="175" t="s">
        <v>519</v>
      </c>
      <c r="T44" s="175">
        <v>0</v>
      </c>
      <c r="U44" s="175">
        <v>0</v>
      </c>
    </row>
    <row r="45" spans="2:23" x14ac:dyDescent="0.3">
      <c r="B45" s="179">
        <v>4900</v>
      </c>
      <c r="C45" s="61" t="s">
        <v>50</v>
      </c>
      <c r="D45" s="61">
        <v>2000</v>
      </c>
      <c r="E45" s="64"/>
      <c r="F45" s="61">
        <f>D45*0.1</f>
        <v>200</v>
      </c>
      <c r="G45" s="61">
        <f>D45+F45</f>
        <v>2200</v>
      </c>
      <c r="H45" s="61">
        <v>446</v>
      </c>
      <c r="I45" s="61"/>
      <c r="J45" s="61">
        <v>2400</v>
      </c>
      <c r="K45" s="61">
        <v>0</v>
      </c>
      <c r="L45" s="61"/>
      <c r="M45" s="61">
        <v>0</v>
      </c>
      <c r="N45" s="61">
        <f t="shared" si="1"/>
        <v>2400</v>
      </c>
      <c r="O45" s="61"/>
      <c r="P45" s="134">
        <v>1757.55</v>
      </c>
      <c r="Q45" s="61" t="s">
        <v>412</v>
      </c>
      <c r="R45" s="175">
        <f t="shared" si="2"/>
        <v>2400</v>
      </c>
      <c r="S45" s="175" t="s">
        <v>519</v>
      </c>
      <c r="T45" s="175">
        <v>1757.55</v>
      </c>
    </row>
    <row r="46" spans="2:23" x14ac:dyDescent="0.3">
      <c r="B46" s="179" t="s">
        <v>413</v>
      </c>
      <c r="C46" s="61" t="s">
        <v>398</v>
      </c>
      <c r="D46" s="61"/>
      <c r="E46" s="64"/>
      <c r="F46" s="61"/>
      <c r="G46" s="61"/>
      <c r="H46" s="61"/>
      <c r="I46" s="61"/>
      <c r="J46" s="61"/>
      <c r="K46" s="61"/>
      <c r="L46" s="61"/>
      <c r="M46" s="61"/>
      <c r="N46" s="61">
        <f t="shared" si="1"/>
        <v>0</v>
      </c>
      <c r="O46" s="61"/>
      <c r="P46" s="134">
        <v>500</v>
      </c>
      <c r="Q46" s="61" t="s">
        <v>399</v>
      </c>
      <c r="R46" s="175">
        <f t="shared" si="2"/>
        <v>0</v>
      </c>
      <c r="T46" s="175">
        <v>500</v>
      </c>
    </row>
    <row r="47" spans="2:23" x14ac:dyDescent="0.3">
      <c r="B47" s="179">
        <v>4550</v>
      </c>
      <c r="C47" s="61" t="s">
        <v>487</v>
      </c>
      <c r="D47" s="61"/>
      <c r="E47" s="64"/>
      <c r="F47" s="61"/>
      <c r="G47" s="61"/>
      <c r="H47" s="61"/>
      <c r="I47" s="61"/>
      <c r="J47" s="61">
        <v>31315</v>
      </c>
      <c r="K47" s="61">
        <v>31315</v>
      </c>
      <c r="L47" s="61">
        <v>31315</v>
      </c>
      <c r="M47" s="61">
        <v>31315</v>
      </c>
      <c r="N47" s="61"/>
      <c r="O47" s="61"/>
      <c r="P47" s="134">
        <v>31315</v>
      </c>
      <c r="Q47" s="61" t="s">
        <v>503</v>
      </c>
      <c r="R47" s="175">
        <f t="shared" si="2"/>
        <v>0</v>
      </c>
      <c r="T47">
        <v>31315</v>
      </c>
    </row>
    <row r="48" spans="2:23" customFormat="1" x14ac:dyDescent="0.3">
      <c r="D48" s="6"/>
      <c r="E48" s="9"/>
      <c r="F48" s="6"/>
      <c r="G48" s="6"/>
      <c r="I48" s="18"/>
      <c r="J48" s="61"/>
      <c r="M48" s="61"/>
      <c r="N48" s="61">
        <f t="shared" si="1"/>
        <v>0</v>
      </c>
      <c r="P48" s="135"/>
      <c r="R48" s="175"/>
      <c r="T48" s="175"/>
    </row>
    <row r="49" spans="1:21" customFormat="1" x14ac:dyDescent="0.3">
      <c r="D49" s="6"/>
      <c r="E49" s="9"/>
      <c r="F49" s="6"/>
      <c r="G49" s="6"/>
      <c r="I49" s="18"/>
      <c r="J49" s="61"/>
      <c r="M49" s="61"/>
      <c r="N49" s="61">
        <f t="shared" si="1"/>
        <v>0</v>
      </c>
      <c r="P49" s="135"/>
      <c r="R49" s="175"/>
    </row>
    <row r="50" spans="1:21" customFormat="1" x14ac:dyDescent="0.3">
      <c r="D50" s="6"/>
      <c r="E50" s="9"/>
      <c r="F50" s="6"/>
      <c r="G50" s="6"/>
      <c r="I50" s="18"/>
      <c r="J50" s="61"/>
      <c r="M50" s="61"/>
      <c r="N50" s="61">
        <f t="shared" si="1"/>
        <v>0</v>
      </c>
      <c r="P50" s="135"/>
      <c r="R50" s="175"/>
    </row>
    <row r="51" spans="1:21" x14ac:dyDescent="0.3">
      <c r="A51" s="176"/>
      <c r="B51" s="180"/>
      <c r="C51" s="62" t="s">
        <v>51</v>
      </c>
      <c r="D51" s="62">
        <f>SUM(D10:D45)</f>
        <v>98093</v>
      </c>
      <c r="E51" s="131"/>
      <c r="F51" s="62"/>
      <c r="G51" s="62">
        <f>SUM(G10:G45)</f>
        <v>112512.73000000001</v>
      </c>
      <c r="H51" s="62">
        <f>SUM(H11:H48)</f>
        <v>107684.95000000001</v>
      </c>
      <c r="I51" s="62"/>
      <c r="J51" s="176">
        <f>SUM(J11:J48)</f>
        <v>135254.04</v>
      </c>
      <c r="K51" s="176">
        <f>SUM(K11:K48)</f>
        <v>89035.640000000014</v>
      </c>
      <c r="L51" s="176">
        <f>SUM(L11:L50)</f>
        <v>114915.96000000002</v>
      </c>
      <c r="M51" s="176">
        <f>SUM(M11:M50)</f>
        <v>91559.86</v>
      </c>
      <c r="N51" s="175">
        <f>SUM(N11:N50)</f>
        <v>-13345.879999999997</v>
      </c>
      <c r="O51" s="176"/>
      <c r="P51" s="199">
        <f>SUM(P11:P50)</f>
        <v>138672.41</v>
      </c>
      <c r="R51" s="176">
        <f t="shared" si="2"/>
        <v>20338.079999999987</v>
      </c>
      <c r="S51" s="175" t="s">
        <v>509</v>
      </c>
    </row>
    <row r="52" spans="1:21" x14ac:dyDescent="0.3">
      <c r="C52" s="61"/>
      <c r="D52" s="61"/>
      <c r="E52" s="64"/>
      <c r="F52" s="61"/>
      <c r="G52" s="61"/>
      <c r="H52" s="61"/>
      <c r="I52" s="61"/>
      <c r="J52" s="61"/>
      <c r="K52" s="61"/>
      <c r="L52" s="61"/>
      <c r="M52" s="61"/>
      <c r="N52" s="61">
        <f>SUM(J51)-(K51+M51)</f>
        <v>-45341.459999999992</v>
      </c>
      <c r="O52" s="61"/>
      <c r="P52" s="61">
        <f>P8-P51</f>
        <v>2573.1399999999849</v>
      </c>
      <c r="Q52" s="61"/>
      <c r="R52" s="175">
        <f>L51+R51</f>
        <v>135254.04</v>
      </c>
      <c r="T52" s="175">
        <v>141245.54999999999</v>
      </c>
      <c r="U52" s="175">
        <f>SUM(U11:U51)</f>
        <v>33411.32</v>
      </c>
    </row>
    <row r="53" spans="1:21" x14ac:dyDescent="0.3">
      <c r="C53" s="61"/>
      <c r="D53" s="61"/>
      <c r="E53" s="61"/>
      <c r="F53" s="61"/>
      <c r="G53" s="61"/>
      <c r="H53" s="61"/>
      <c r="I53" s="61"/>
      <c r="J53" s="62"/>
      <c r="K53" s="61"/>
      <c r="L53" s="61"/>
      <c r="M53" s="61"/>
      <c r="N53" s="61"/>
      <c r="O53" s="61"/>
      <c r="P53" s="62"/>
      <c r="Q53" s="62"/>
    </row>
    <row r="54" spans="1:21" x14ac:dyDescent="0.3">
      <c r="C54" s="62"/>
      <c r="D54" s="61"/>
      <c r="E54" s="61"/>
      <c r="F54" s="61"/>
      <c r="G54" s="61"/>
      <c r="H54" s="61"/>
      <c r="I54" s="61"/>
      <c r="J54" s="61"/>
      <c r="K54" s="61"/>
      <c r="L54" s="61"/>
      <c r="M54" s="61"/>
      <c r="N54" s="61"/>
      <c r="O54" s="61"/>
      <c r="P54" s="61"/>
      <c r="Q54" s="62"/>
    </row>
    <row r="55" spans="1:21" x14ac:dyDescent="0.3">
      <c r="C55" s="61"/>
      <c r="D55" s="61"/>
      <c r="E55" s="61"/>
      <c r="F55" s="61"/>
      <c r="G55" s="61"/>
      <c r="H55" s="61"/>
      <c r="I55" s="61"/>
      <c r="J55" s="62"/>
      <c r="K55" s="61"/>
      <c r="L55" s="61"/>
      <c r="M55" s="61"/>
      <c r="N55" s="61"/>
      <c r="O55" s="61"/>
      <c r="P55" s="61"/>
      <c r="Q55" s="182"/>
    </row>
    <row r="56" spans="1:21" x14ac:dyDescent="0.3">
      <c r="C56" s="61"/>
      <c r="D56" s="61"/>
      <c r="E56" s="61"/>
      <c r="F56" s="61"/>
      <c r="G56" s="61"/>
      <c r="H56" s="61"/>
      <c r="I56" s="61"/>
      <c r="J56" s="61"/>
      <c r="K56" s="61"/>
      <c r="L56" s="61"/>
      <c r="M56" s="61"/>
      <c r="N56" s="61"/>
      <c r="O56" s="61"/>
      <c r="P56" s="61"/>
    </row>
    <row r="57" spans="1:21" x14ac:dyDescent="0.3">
      <c r="C57" s="61"/>
      <c r="D57" s="61"/>
      <c r="E57" s="61"/>
      <c r="F57" s="61"/>
      <c r="G57" s="61"/>
      <c r="H57" s="61"/>
      <c r="I57" s="61"/>
      <c r="J57" s="61"/>
      <c r="K57" s="61"/>
      <c r="L57" s="61"/>
      <c r="M57" s="61"/>
      <c r="N57" s="61"/>
      <c r="O57" s="61"/>
      <c r="P57" s="61"/>
    </row>
    <row r="58" spans="1:21" x14ac:dyDescent="0.3">
      <c r="C58" s="61"/>
      <c r="D58" s="61"/>
      <c r="E58" s="61"/>
      <c r="F58" s="61"/>
      <c r="G58" s="61"/>
      <c r="H58" s="61"/>
      <c r="I58" s="61"/>
      <c r="J58" s="61"/>
      <c r="K58" s="61"/>
      <c r="L58" s="61"/>
      <c r="M58" s="61"/>
      <c r="N58" s="61"/>
      <c r="O58" s="61"/>
      <c r="P58" s="61"/>
      <c r="Q58" s="61"/>
    </row>
    <row r="59" spans="1:21" x14ac:dyDescent="0.3">
      <c r="C59" s="61"/>
      <c r="D59" s="61"/>
      <c r="E59" s="61"/>
      <c r="F59" s="61"/>
      <c r="G59" s="61"/>
      <c r="H59" s="61"/>
      <c r="I59" s="61"/>
      <c r="J59" s="61"/>
      <c r="K59" s="61"/>
      <c r="L59" s="61"/>
      <c r="M59" s="61"/>
      <c r="N59" s="61"/>
      <c r="O59" s="61"/>
      <c r="P59" s="61"/>
      <c r="Q59" s="61"/>
    </row>
    <row r="60" spans="1:21" x14ac:dyDescent="0.3">
      <c r="C60" s="61"/>
      <c r="D60" s="61"/>
      <c r="E60" s="61"/>
      <c r="F60" s="61"/>
      <c r="G60" s="61"/>
      <c r="H60" s="61"/>
      <c r="I60" s="61"/>
      <c r="J60" s="61"/>
      <c r="K60" s="61"/>
      <c r="L60" s="61"/>
      <c r="M60" s="61"/>
      <c r="N60" s="61"/>
      <c r="O60" s="61"/>
      <c r="P60" s="61"/>
      <c r="Q60" s="62"/>
    </row>
    <row r="61" spans="1:21" x14ac:dyDescent="0.3">
      <c r="J61" s="175"/>
      <c r="K61" s="61"/>
      <c r="L61" s="61"/>
      <c r="P61" s="175"/>
    </row>
    <row r="62" spans="1:21" x14ac:dyDescent="0.3">
      <c r="J62" s="175"/>
      <c r="P62" s="175"/>
    </row>
    <row r="63" spans="1:21" x14ac:dyDescent="0.3">
      <c r="J63" s="175"/>
      <c r="P63" s="175"/>
    </row>
    <row r="64" spans="1:21" x14ac:dyDescent="0.3">
      <c r="J64" s="175"/>
      <c r="P64" s="175"/>
    </row>
    <row r="65" spans="10:16" x14ac:dyDescent="0.3">
      <c r="J65" s="175"/>
      <c r="P65" s="175"/>
    </row>
    <row r="66" spans="10:16" x14ac:dyDescent="0.3">
      <c r="J66" s="175"/>
      <c r="P66" s="175"/>
    </row>
    <row r="67" spans="10:16" x14ac:dyDescent="0.3">
      <c r="J67" s="175"/>
      <c r="P67" s="175"/>
    </row>
    <row r="68" spans="10:16" x14ac:dyDescent="0.3">
      <c r="J68" s="175"/>
      <c r="P68" s="175"/>
    </row>
    <row r="69" spans="10:16" x14ac:dyDescent="0.3">
      <c r="J69" s="175"/>
      <c r="P69" s="175"/>
    </row>
    <row r="70" spans="10:16" x14ac:dyDescent="0.3">
      <c r="J70" s="175"/>
      <c r="P70" s="175"/>
    </row>
    <row r="71" spans="10:16" x14ac:dyDescent="0.3">
      <c r="J71" s="175"/>
      <c r="P71" s="175"/>
    </row>
    <row r="72" spans="10:16" x14ac:dyDescent="0.3">
      <c r="J72" s="175"/>
      <c r="P72" s="175"/>
    </row>
    <row r="73" spans="10:16" x14ac:dyDescent="0.3">
      <c r="J73" s="175"/>
      <c r="P73" s="175"/>
    </row>
    <row r="74" spans="10:16" x14ac:dyDescent="0.3">
      <c r="J74" s="175"/>
      <c r="P74" s="175"/>
    </row>
    <row r="75" spans="10:16" x14ac:dyDescent="0.3">
      <c r="J75" s="175"/>
      <c r="P75" s="175"/>
    </row>
    <row r="76" spans="10:16" x14ac:dyDescent="0.3">
      <c r="J76" s="175"/>
      <c r="P76" s="175"/>
    </row>
    <row r="77" spans="10:16" x14ac:dyDescent="0.3">
      <c r="J77" s="175"/>
      <c r="P77" s="175"/>
    </row>
    <row r="78" spans="10:16" x14ac:dyDescent="0.3">
      <c r="J78" s="175"/>
      <c r="P78" s="175"/>
    </row>
    <row r="79" spans="10:16" x14ac:dyDescent="0.3">
      <c r="J79" s="175"/>
      <c r="P79" s="175"/>
    </row>
    <row r="80" spans="10:16" x14ac:dyDescent="0.3">
      <c r="J80" s="175"/>
      <c r="P80" s="175"/>
    </row>
    <row r="81" spans="10:16" x14ac:dyDescent="0.3">
      <c r="J81" s="175"/>
      <c r="P81" s="175"/>
    </row>
    <row r="82" spans="10:16" x14ac:dyDescent="0.3">
      <c r="J82" s="175"/>
      <c r="P82" s="175"/>
    </row>
    <row r="83" spans="10:16" x14ac:dyDescent="0.3">
      <c r="J83" s="175"/>
      <c r="P83" s="175"/>
    </row>
    <row r="84" spans="10:16" x14ac:dyDescent="0.3">
      <c r="J84" s="175"/>
      <c r="P84" s="175"/>
    </row>
    <row r="85" spans="10:16" x14ac:dyDescent="0.3">
      <c r="J85" s="175"/>
      <c r="P85" s="175"/>
    </row>
    <row r="86" spans="10:16" x14ac:dyDescent="0.3">
      <c r="J86" s="175"/>
      <c r="P86" s="175"/>
    </row>
    <row r="87" spans="10:16" x14ac:dyDescent="0.3">
      <c r="J87" s="175"/>
      <c r="P87" s="175"/>
    </row>
    <row r="88" spans="10:16" x14ac:dyDescent="0.3">
      <c r="J88" s="175"/>
      <c r="P88" s="175"/>
    </row>
    <row r="89" spans="10:16" x14ac:dyDescent="0.3">
      <c r="J89" s="175"/>
      <c r="P89" s="175"/>
    </row>
    <row r="90" spans="10:16" x14ac:dyDescent="0.3">
      <c r="J90" s="175"/>
      <c r="P90" s="175"/>
    </row>
    <row r="91" spans="10:16" x14ac:dyDescent="0.3">
      <c r="J91" s="175"/>
      <c r="P91" s="175"/>
    </row>
    <row r="92" spans="10:16" x14ac:dyDescent="0.3">
      <c r="J92" s="175"/>
      <c r="P92" s="175"/>
    </row>
    <row r="93" spans="10:16" x14ac:dyDescent="0.3">
      <c r="J93" s="175"/>
      <c r="P93" s="175"/>
    </row>
    <row r="94" spans="10:16" x14ac:dyDescent="0.3">
      <c r="J94" s="175"/>
      <c r="P94" s="175"/>
    </row>
    <row r="95" spans="10:16" x14ac:dyDescent="0.3">
      <c r="J95" s="175"/>
      <c r="P95" s="175"/>
    </row>
    <row r="96" spans="10:16" x14ac:dyDescent="0.3">
      <c r="J96" s="175"/>
      <c r="P96" s="175"/>
    </row>
    <row r="97" spans="10:16" x14ac:dyDescent="0.3">
      <c r="J97" s="175"/>
      <c r="P97" s="175"/>
    </row>
    <row r="98" spans="10:16" x14ac:dyDescent="0.3">
      <c r="J98" s="175"/>
      <c r="P98" s="175"/>
    </row>
    <row r="99" spans="10:16" x14ac:dyDescent="0.3">
      <c r="J99" s="175"/>
      <c r="P99" s="175"/>
    </row>
    <row r="100" spans="10:16" x14ac:dyDescent="0.3">
      <c r="J100" s="175"/>
      <c r="P100" s="175"/>
    </row>
    <row r="101" spans="10:16" x14ac:dyDescent="0.3">
      <c r="J101" s="175"/>
      <c r="P101" s="175"/>
    </row>
    <row r="102" spans="10:16" x14ac:dyDescent="0.3">
      <c r="J102" s="175"/>
      <c r="P102" s="175"/>
    </row>
    <row r="103" spans="10:16" x14ac:dyDescent="0.3">
      <c r="J103" s="175"/>
      <c r="P103" s="175"/>
    </row>
    <row r="104" spans="10:16" x14ac:dyDescent="0.3">
      <c r="J104" s="175"/>
      <c r="P104" s="175"/>
    </row>
    <row r="105" spans="10:16" x14ac:dyDescent="0.3">
      <c r="J105" s="175"/>
      <c r="P105" s="175"/>
    </row>
    <row r="106" spans="10:16" x14ac:dyDescent="0.3">
      <c r="J106" s="175"/>
      <c r="P106" s="175"/>
    </row>
    <row r="107" spans="10:16" x14ac:dyDescent="0.3">
      <c r="J107" s="175"/>
      <c r="P107" s="175"/>
    </row>
    <row r="108" spans="10:16" x14ac:dyDescent="0.3">
      <c r="J108" s="175"/>
      <c r="P108" s="175"/>
    </row>
    <row r="109" spans="10:16" x14ac:dyDescent="0.3">
      <c r="J109" s="175"/>
      <c r="P109" s="175"/>
    </row>
    <row r="110" spans="10:16" x14ac:dyDescent="0.3">
      <c r="J110" s="175"/>
      <c r="P110" s="175"/>
    </row>
    <row r="111" spans="10:16" x14ac:dyDescent="0.3">
      <c r="J111" s="175"/>
      <c r="P111" s="175"/>
    </row>
    <row r="112" spans="10:16" x14ac:dyDescent="0.3">
      <c r="J112" s="175"/>
      <c r="P112" s="175"/>
    </row>
    <row r="113" spans="10:16" x14ac:dyDescent="0.3">
      <c r="J113" s="175"/>
      <c r="P113" s="175"/>
    </row>
    <row r="114" spans="10:16" x14ac:dyDescent="0.3">
      <c r="J114" s="175"/>
      <c r="P114" s="175"/>
    </row>
    <row r="115" spans="10:16" x14ac:dyDescent="0.3">
      <c r="J115" s="175"/>
      <c r="P115" s="175"/>
    </row>
    <row r="116" spans="10:16" x14ac:dyDescent="0.3">
      <c r="J116" s="175"/>
      <c r="P116" s="175"/>
    </row>
    <row r="117" spans="10:16" x14ac:dyDescent="0.3">
      <c r="J117" s="175"/>
      <c r="P117" s="175"/>
    </row>
    <row r="118" spans="10:16" x14ac:dyDescent="0.3">
      <c r="J118" s="175"/>
      <c r="P118" s="175"/>
    </row>
    <row r="119" spans="10:16" x14ac:dyDescent="0.3">
      <c r="J119" s="175"/>
      <c r="P119" s="175"/>
    </row>
    <row r="120" spans="10:16" x14ac:dyDescent="0.3">
      <c r="J120" s="175"/>
      <c r="P120" s="175"/>
    </row>
    <row r="121" spans="10:16" x14ac:dyDescent="0.3">
      <c r="J121" s="175"/>
      <c r="P121" s="175"/>
    </row>
    <row r="122" spans="10:16" x14ac:dyDescent="0.3">
      <c r="J122" s="175"/>
      <c r="P122" s="175"/>
    </row>
    <row r="123" spans="10:16" x14ac:dyDescent="0.3">
      <c r="J123" s="175"/>
      <c r="P123" s="175"/>
    </row>
    <row r="124" spans="10:16" x14ac:dyDescent="0.3">
      <c r="J124" s="175"/>
      <c r="P124" s="175"/>
    </row>
  </sheetData>
  <pageMargins left="0.7" right="0.7" top="0.75" bottom="0.75" header="0.3" footer="0.3"/>
  <pageSetup paperSize="9" orientation="portrait" horizontalDpi="4294967293"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28EEC-4F15-4DC5-A514-176D4A4E5974}">
  <sheetPr>
    <tabColor rgb="FFFFFF00"/>
  </sheetPr>
  <dimension ref="A2:I37"/>
  <sheetViews>
    <sheetView topLeftCell="A4" workbookViewId="0">
      <selection activeCell="D21" sqref="D21"/>
    </sheetView>
  </sheetViews>
  <sheetFormatPr defaultRowHeight="14.4" x14ac:dyDescent="0.3"/>
  <cols>
    <col min="1" max="1" width="50.109375" customWidth="1"/>
    <col min="5" max="5" width="15" customWidth="1"/>
  </cols>
  <sheetData>
    <row r="2" spans="1:5" x14ac:dyDescent="0.3">
      <c r="A2" t="s">
        <v>438</v>
      </c>
    </row>
    <row r="13" spans="1:5" x14ac:dyDescent="0.3">
      <c r="A13" s="4" t="s">
        <v>161</v>
      </c>
      <c r="B13" t="s">
        <v>468</v>
      </c>
      <c r="E13" t="s">
        <v>468</v>
      </c>
    </row>
    <row r="14" spans="1:5" x14ac:dyDescent="0.3">
      <c r="A14" s="4" t="s">
        <v>441</v>
      </c>
    </row>
    <row r="15" spans="1:5" x14ac:dyDescent="0.3">
      <c r="A15" s="4" t="s">
        <v>442</v>
      </c>
      <c r="B15" s="4" t="s">
        <v>484</v>
      </c>
      <c r="E15" s="4" t="s">
        <v>465</v>
      </c>
    </row>
    <row r="16" spans="1:5" x14ac:dyDescent="0.3">
      <c r="A16" t="s">
        <v>443</v>
      </c>
    </row>
    <row r="17" spans="1:9" x14ac:dyDescent="0.3">
      <c r="A17" t="s">
        <v>444</v>
      </c>
      <c r="B17" s="175">
        <v>14998</v>
      </c>
      <c r="E17" s="175">
        <v>1500</v>
      </c>
    </row>
    <row r="18" spans="1:9" x14ac:dyDescent="0.3">
      <c r="B18" s="175"/>
      <c r="E18" s="175"/>
    </row>
    <row r="19" spans="1:9" x14ac:dyDescent="0.3">
      <c r="A19" s="4" t="s">
        <v>79</v>
      </c>
      <c r="E19" s="175"/>
    </row>
    <row r="20" spans="1:9" ht="43.2" x14ac:dyDescent="0.3">
      <c r="A20" s="11" t="s">
        <v>451</v>
      </c>
      <c r="E20" s="175"/>
    </row>
    <row r="21" spans="1:9" x14ac:dyDescent="0.3">
      <c r="A21" s="191" t="s">
        <v>445</v>
      </c>
      <c r="E21" s="175"/>
    </row>
    <row r="22" spans="1:9" x14ac:dyDescent="0.3">
      <c r="A22" t="s">
        <v>446</v>
      </c>
      <c r="B22" s="175">
        <v>6828</v>
      </c>
      <c r="E22" s="175"/>
    </row>
    <row r="23" spans="1:9" x14ac:dyDescent="0.3">
      <c r="A23" t="s">
        <v>447</v>
      </c>
      <c r="B23">
        <v>7755</v>
      </c>
      <c r="E23" s="175">
        <v>1437</v>
      </c>
    </row>
    <row r="24" spans="1:9" x14ac:dyDescent="0.3">
      <c r="B24" s="175"/>
      <c r="E24" s="175"/>
      <c r="I24" t="s">
        <v>493</v>
      </c>
    </row>
    <row r="25" spans="1:9" x14ac:dyDescent="0.3">
      <c r="A25" s="4" t="s">
        <v>331</v>
      </c>
      <c r="E25" s="175"/>
    </row>
    <row r="26" spans="1:9" x14ac:dyDescent="0.3">
      <c r="A26" t="s">
        <v>448</v>
      </c>
      <c r="E26" s="175"/>
    </row>
    <row r="27" spans="1:9" x14ac:dyDescent="0.3">
      <c r="A27" t="s">
        <v>449</v>
      </c>
      <c r="E27" s="175"/>
    </row>
    <row r="28" spans="1:9" x14ac:dyDescent="0.3">
      <c r="A28" t="s">
        <v>450</v>
      </c>
      <c r="B28" s="175">
        <v>25045</v>
      </c>
      <c r="E28" s="175">
        <v>3006</v>
      </c>
    </row>
    <row r="29" spans="1:9" x14ac:dyDescent="0.3">
      <c r="E29" s="175"/>
    </row>
    <row r="30" spans="1:9" ht="15" thickBot="1" x14ac:dyDescent="0.35">
      <c r="A30" s="4" t="s">
        <v>51</v>
      </c>
      <c r="B30" s="194">
        <f>SUM(B17:B29)</f>
        <v>54626</v>
      </c>
      <c r="E30" s="194">
        <f>SUM(E17:E29)</f>
        <v>5943</v>
      </c>
    </row>
    <row r="31" spans="1:9" x14ac:dyDescent="0.3">
      <c r="E31" s="175"/>
    </row>
    <row r="33" spans="1:2" x14ac:dyDescent="0.3">
      <c r="A33" t="s">
        <v>456</v>
      </c>
    </row>
    <row r="34" spans="1:2" x14ac:dyDescent="0.3">
      <c r="A34" t="s">
        <v>457</v>
      </c>
      <c r="B34">
        <v>450</v>
      </c>
    </row>
    <row r="35" spans="1:2" x14ac:dyDescent="0.3">
      <c r="A35" t="s">
        <v>458</v>
      </c>
      <c r="B35">
        <v>150</v>
      </c>
    </row>
    <row r="36" spans="1:2" x14ac:dyDescent="0.3">
      <c r="A36" t="s">
        <v>459</v>
      </c>
      <c r="B36">
        <v>50</v>
      </c>
    </row>
    <row r="37" spans="1:2" ht="15" thickBot="1" x14ac:dyDescent="0.35">
      <c r="A37" t="s">
        <v>51</v>
      </c>
      <c r="B37" s="195">
        <f>SUM(B34:B36)</f>
        <v>650</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78FF-75D6-4CBD-B011-6A08CCDD13CB}">
  <sheetPr>
    <tabColor rgb="FFFFFF00"/>
  </sheetPr>
  <dimension ref="A2:L46"/>
  <sheetViews>
    <sheetView topLeftCell="B1" workbookViewId="0">
      <selection activeCell="K22" sqref="K22"/>
    </sheetView>
  </sheetViews>
  <sheetFormatPr defaultRowHeight="14.4" x14ac:dyDescent="0.3"/>
  <cols>
    <col min="1" max="1" width="18.6640625" hidden="1" customWidth="1"/>
    <col min="3" max="3" width="33.109375" customWidth="1"/>
    <col min="4" max="4" width="15.33203125" customWidth="1"/>
    <col min="5" max="5" width="28.33203125" customWidth="1"/>
    <col min="6" max="6" width="5.5546875" customWidth="1"/>
    <col min="7" max="7" width="14.33203125" customWidth="1"/>
    <col min="8" max="8" width="16.109375" customWidth="1"/>
    <col min="9" max="9" width="11.33203125" customWidth="1"/>
    <col min="10" max="10" width="6.6640625" customWidth="1"/>
    <col min="11" max="11" width="14.109375" customWidth="1"/>
    <col min="12" max="12" width="101.5546875" customWidth="1"/>
  </cols>
  <sheetData>
    <row r="2" spans="1:12" x14ac:dyDescent="0.3">
      <c r="B2" s="4" t="s">
        <v>423</v>
      </c>
    </row>
    <row r="3" spans="1:12" ht="28.8" x14ac:dyDescent="0.3">
      <c r="A3" s="1" t="s">
        <v>5</v>
      </c>
      <c r="B3" s="185" t="s">
        <v>2</v>
      </c>
      <c r="C3" s="185" t="s">
        <v>6</v>
      </c>
      <c r="D3" s="185" t="s">
        <v>0</v>
      </c>
      <c r="E3" s="185" t="s">
        <v>415</v>
      </c>
      <c r="F3" s="185"/>
      <c r="G3" s="186" t="s">
        <v>71</v>
      </c>
      <c r="H3" s="187" t="s">
        <v>417</v>
      </c>
      <c r="I3" s="187" t="s">
        <v>416</v>
      </c>
      <c r="J3" s="187"/>
      <c r="K3" s="187" t="s">
        <v>391</v>
      </c>
      <c r="L3" s="187" t="s">
        <v>85</v>
      </c>
    </row>
    <row r="4" spans="1:12" x14ac:dyDescent="0.3">
      <c r="B4" s="4" t="s">
        <v>4</v>
      </c>
      <c r="I4" s="175"/>
      <c r="J4" s="175"/>
      <c r="K4" s="175"/>
    </row>
    <row r="5" spans="1:12" ht="39" customHeight="1" x14ac:dyDescent="0.3">
      <c r="B5">
        <v>1270</v>
      </c>
      <c r="C5" s="11" t="s">
        <v>421</v>
      </c>
      <c r="D5" s="61">
        <v>39000</v>
      </c>
      <c r="E5" s="61">
        <v>0</v>
      </c>
      <c r="F5" s="61"/>
      <c r="G5" s="61">
        <f>SUM(G29-G8)</f>
        <v>220861.22</v>
      </c>
      <c r="H5" s="4">
        <v>0</v>
      </c>
      <c r="I5" s="175">
        <v>276860</v>
      </c>
      <c r="J5" s="175"/>
      <c r="K5" s="175"/>
      <c r="L5" t="s">
        <v>467</v>
      </c>
    </row>
    <row r="6" spans="1:12" ht="39" customHeight="1" x14ac:dyDescent="0.3">
      <c r="B6">
        <v>1270</v>
      </c>
      <c r="C6" s="11" t="s">
        <v>422</v>
      </c>
      <c r="D6" s="61"/>
      <c r="E6" s="61"/>
      <c r="F6" s="61"/>
      <c r="G6" s="61"/>
      <c r="H6" s="4"/>
      <c r="I6" s="175">
        <v>88368</v>
      </c>
      <c r="J6" s="175"/>
      <c r="K6" s="175"/>
      <c r="L6" t="s">
        <v>461</v>
      </c>
    </row>
    <row r="7" spans="1:12" ht="39" customHeight="1" x14ac:dyDescent="0.3">
      <c r="B7">
        <v>1270</v>
      </c>
      <c r="C7" s="11" t="s">
        <v>435</v>
      </c>
      <c r="D7" s="61"/>
      <c r="E7" s="61"/>
      <c r="F7" s="61"/>
      <c r="G7" s="61"/>
      <c r="H7" s="4"/>
      <c r="I7" s="175"/>
      <c r="J7" s="175"/>
      <c r="K7" s="175">
        <v>17000</v>
      </c>
      <c r="L7" t="s">
        <v>436</v>
      </c>
    </row>
    <row r="8" spans="1:12" x14ac:dyDescent="0.3">
      <c r="B8">
        <v>330</v>
      </c>
      <c r="C8" t="s">
        <v>113</v>
      </c>
      <c r="E8">
        <v>0</v>
      </c>
      <c r="G8" s="18">
        <v>28569.78</v>
      </c>
      <c r="I8" s="175"/>
      <c r="J8" s="175"/>
      <c r="K8" s="175"/>
    </row>
    <row r="9" spans="1:12" x14ac:dyDescent="0.3">
      <c r="B9">
        <v>1071</v>
      </c>
      <c r="C9" t="s">
        <v>9</v>
      </c>
      <c r="D9" s="61">
        <v>7812.8</v>
      </c>
      <c r="E9" s="61">
        <v>7812.8</v>
      </c>
      <c r="F9" s="61"/>
      <c r="H9" s="175">
        <v>4089.43</v>
      </c>
      <c r="I9" s="175">
        <v>21957</v>
      </c>
      <c r="J9" s="175"/>
      <c r="K9" s="175">
        <v>3733</v>
      </c>
    </row>
    <row r="10" spans="1:12" x14ac:dyDescent="0.3">
      <c r="H10" s="175"/>
      <c r="I10" s="175"/>
      <c r="J10" s="175"/>
      <c r="K10" s="175"/>
    </row>
    <row r="11" spans="1:12" x14ac:dyDescent="0.3">
      <c r="B11" t="s">
        <v>51</v>
      </c>
      <c r="H11" s="176">
        <f>SUM(H9:H10)</f>
        <v>4089.43</v>
      </c>
      <c r="I11" s="196">
        <f>SUM(I4:I10)</f>
        <v>387185</v>
      </c>
      <c r="J11" s="175"/>
      <c r="K11" s="175">
        <f>SUM(K5:K10)</f>
        <v>20733</v>
      </c>
    </row>
    <row r="12" spans="1:12" x14ac:dyDescent="0.3">
      <c r="E12" s="62"/>
      <c r="F12" s="62"/>
      <c r="H12" s="175"/>
      <c r="I12" s="175"/>
      <c r="J12" s="175"/>
      <c r="K12" s="175"/>
    </row>
    <row r="13" spans="1:12" x14ac:dyDescent="0.3">
      <c r="B13" s="4" t="s">
        <v>161</v>
      </c>
      <c r="H13" s="175"/>
      <c r="I13" s="175"/>
      <c r="J13" s="175"/>
      <c r="K13" s="175"/>
    </row>
    <row r="14" spans="1:12" x14ac:dyDescent="0.3">
      <c r="H14" s="175"/>
      <c r="I14" s="175"/>
      <c r="J14" s="175"/>
      <c r="K14" s="175"/>
    </row>
    <row r="15" spans="1:12" x14ac:dyDescent="0.3">
      <c r="B15">
        <v>4550</v>
      </c>
      <c r="C15" t="s">
        <v>418</v>
      </c>
      <c r="D15" s="61"/>
      <c r="E15" s="61"/>
      <c r="F15" s="61"/>
      <c r="G15" s="61"/>
      <c r="H15" s="175">
        <v>8277</v>
      </c>
      <c r="I15" s="175" t="s">
        <v>419</v>
      </c>
      <c r="J15" s="175"/>
      <c r="K15" s="175" t="s">
        <v>419</v>
      </c>
      <c r="L15" t="s">
        <v>433</v>
      </c>
    </row>
    <row r="16" spans="1:12" x14ac:dyDescent="0.3">
      <c r="B16">
        <v>4500</v>
      </c>
      <c r="C16" s="188" t="s">
        <v>46</v>
      </c>
      <c r="D16" s="189">
        <v>6000</v>
      </c>
      <c r="E16" s="189">
        <v>0</v>
      </c>
      <c r="F16" s="189"/>
      <c r="G16" s="189">
        <v>0</v>
      </c>
      <c r="H16" s="193">
        <v>0</v>
      </c>
      <c r="I16" s="175">
        <v>0</v>
      </c>
      <c r="J16" s="175"/>
      <c r="K16" s="175"/>
    </row>
    <row r="17" spans="2:12" x14ac:dyDescent="0.3">
      <c r="B17">
        <v>4600</v>
      </c>
      <c r="C17" t="s">
        <v>67</v>
      </c>
      <c r="D17" s="61">
        <v>15000</v>
      </c>
      <c r="E17" s="61">
        <v>0</v>
      </c>
      <c r="F17" s="61"/>
      <c r="G17" s="61">
        <v>112190</v>
      </c>
      <c r="H17" s="175">
        <v>7258.07</v>
      </c>
      <c r="I17" s="175"/>
      <c r="J17" s="175"/>
      <c r="K17" s="175">
        <v>271436</v>
      </c>
      <c r="L17" t="s">
        <v>425</v>
      </c>
    </row>
    <row r="18" spans="2:12" x14ac:dyDescent="0.3">
      <c r="D18" s="61"/>
      <c r="E18" s="61"/>
      <c r="F18" s="61"/>
      <c r="G18" s="61"/>
      <c r="H18" s="175"/>
      <c r="I18" s="175"/>
      <c r="J18" s="175"/>
      <c r="K18" s="175"/>
    </row>
    <row r="19" spans="2:12" x14ac:dyDescent="0.3">
      <c r="B19">
        <v>4650</v>
      </c>
      <c r="C19" t="s">
        <v>165</v>
      </c>
      <c r="D19" s="61">
        <v>0</v>
      </c>
      <c r="E19" s="61">
        <v>0</v>
      </c>
      <c r="F19" s="61"/>
      <c r="G19" s="61">
        <v>98241</v>
      </c>
      <c r="H19" s="175">
        <v>43122</v>
      </c>
      <c r="I19" s="175" t="s">
        <v>419</v>
      </c>
      <c r="J19" s="175"/>
      <c r="K19" s="175">
        <v>139140</v>
      </c>
      <c r="L19" s="190" t="s">
        <v>424</v>
      </c>
    </row>
    <row r="20" spans="2:12" x14ac:dyDescent="0.3">
      <c r="C20" s="188" t="s">
        <v>426</v>
      </c>
      <c r="D20" s="189"/>
      <c r="E20" s="189"/>
      <c r="F20" s="189"/>
      <c r="G20" s="189">
        <v>10000</v>
      </c>
      <c r="H20" s="193">
        <v>0</v>
      </c>
      <c r="I20" s="175">
        <v>0</v>
      </c>
      <c r="J20" s="175"/>
      <c r="K20" s="175">
        <v>5000</v>
      </c>
      <c r="L20" s="190" t="s">
        <v>427</v>
      </c>
    </row>
    <row r="21" spans="2:12" x14ac:dyDescent="0.3">
      <c r="C21" s="188" t="s">
        <v>428</v>
      </c>
      <c r="D21" s="189"/>
      <c r="E21" s="189"/>
      <c r="F21" s="189"/>
      <c r="G21" s="189"/>
      <c r="H21" s="193"/>
      <c r="I21" s="175"/>
      <c r="J21" s="175"/>
      <c r="K21" s="175">
        <v>8000</v>
      </c>
      <c r="L21" s="190" t="s">
        <v>429</v>
      </c>
    </row>
    <row r="22" spans="2:12" x14ac:dyDescent="0.3">
      <c r="C22" s="188" t="s">
        <v>262</v>
      </c>
      <c r="D22" s="189"/>
      <c r="E22" s="189"/>
      <c r="F22" s="189"/>
      <c r="G22" s="189"/>
      <c r="H22" s="193"/>
      <c r="I22" s="175"/>
      <c r="J22" s="175"/>
      <c r="K22" s="175">
        <v>5000</v>
      </c>
      <c r="L22" s="190" t="s">
        <v>432</v>
      </c>
    </row>
    <row r="23" spans="2:12" x14ac:dyDescent="0.3">
      <c r="C23" s="188" t="s">
        <v>430</v>
      </c>
      <c r="D23" s="189"/>
      <c r="E23" s="189"/>
      <c r="F23" s="189"/>
      <c r="G23" s="189"/>
      <c r="H23" s="193"/>
      <c r="I23" s="175"/>
      <c r="J23" s="175"/>
      <c r="K23" s="175">
        <v>6000</v>
      </c>
      <c r="L23" s="190" t="s">
        <v>431</v>
      </c>
    </row>
    <row r="24" spans="2:12" x14ac:dyDescent="0.3">
      <c r="B24">
        <v>4785</v>
      </c>
      <c r="C24" t="s">
        <v>47</v>
      </c>
      <c r="D24" s="61">
        <v>10000</v>
      </c>
      <c r="E24" s="61">
        <v>14673.55</v>
      </c>
      <c r="F24" s="61"/>
      <c r="G24" s="61">
        <v>20000</v>
      </c>
      <c r="H24" s="175">
        <v>0</v>
      </c>
      <c r="I24" s="175">
        <v>0</v>
      </c>
      <c r="J24" s="175"/>
      <c r="K24" s="175">
        <v>17000</v>
      </c>
      <c r="L24" s="190" t="s">
        <v>434</v>
      </c>
    </row>
    <row r="25" spans="2:12" x14ac:dyDescent="0.3">
      <c r="D25" s="61"/>
      <c r="E25" s="61"/>
      <c r="F25" s="61"/>
      <c r="G25" s="61"/>
      <c r="H25" s="175"/>
      <c r="I25" s="175"/>
      <c r="J25" s="175"/>
      <c r="K25" s="175"/>
      <c r="L25" s="190"/>
    </row>
    <row r="26" spans="2:12" x14ac:dyDescent="0.3">
      <c r="B26">
        <v>4790</v>
      </c>
      <c r="C26" s="188" t="s">
        <v>48</v>
      </c>
      <c r="D26" s="189">
        <v>5000</v>
      </c>
      <c r="E26" s="189">
        <v>0</v>
      </c>
      <c r="F26" s="189"/>
      <c r="G26" s="189">
        <v>0</v>
      </c>
      <c r="H26" s="193"/>
      <c r="I26" s="193">
        <v>0</v>
      </c>
      <c r="J26" s="175"/>
      <c r="K26" s="175"/>
    </row>
    <row r="27" spans="2:12" ht="28.8" x14ac:dyDescent="0.3">
      <c r="B27">
        <v>4795</v>
      </c>
      <c r="C27" t="s">
        <v>49</v>
      </c>
      <c r="D27" s="61"/>
      <c r="E27" s="61">
        <v>0</v>
      </c>
      <c r="F27" s="61"/>
      <c r="G27" s="61">
        <v>9000</v>
      </c>
      <c r="H27" s="175">
        <v>14686.5</v>
      </c>
      <c r="I27" s="175">
        <v>0</v>
      </c>
      <c r="J27" s="175"/>
      <c r="K27" s="175" t="s">
        <v>419</v>
      </c>
      <c r="L27" s="11" t="s">
        <v>420</v>
      </c>
    </row>
    <row r="28" spans="2:12" x14ac:dyDescent="0.3">
      <c r="D28" s="61"/>
      <c r="E28" s="61"/>
      <c r="F28" s="61"/>
      <c r="G28" s="61"/>
      <c r="H28" s="61"/>
      <c r="I28" s="175"/>
      <c r="J28" s="175"/>
      <c r="K28" s="175"/>
    </row>
    <row r="29" spans="2:12" x14ac:dyDescent="0.3">
      <c r="C29" t="s">
        <v>466</v>
      </c>
      <c r="E29" s="62">
        <f>SUM(E15:E28)</f>
        <v>14673.55</v>
      </c>
      <c r="F29" s="62"/>
      <c r="G29" s="61">
        <f>SUM(G15:G28)</f>
        <v>249431</v>
      </c>
      <c r="H29" s="175">
        <f>SUM(H15:H28)</f>
        <v>73343.570000000007</v>
      </c>
      <c r="I29" s="175"/>
      <c r="J29" s="175"/>
      <c r="K29" s="176">
        <f>SUM(K7:K28)</f>
        <v>493042</v>
      </c>
    </row>
    <row r="30" spans="2:12" x14ac:dyDescent="0.3">
      <c r="I30" s="175"/>
      <c r="K30" s="175"/>
    </row>
    <row r="31" spans="2:12" x14ac:dyDescent="0.3">
      <c r="K31" s="175"/>
    </row>
    <row r="33" spans="5:9" x14ac:dyDescent="0.3">
      <c r="E33" s="4" t="s">
        <v>468</v>
      </c>
    </row>
    <row r="34" spans="5:9" x14ac:dyDescent="0.3">
      <c r="E34" s="11" t="s">
        <v>473</v>
      </c>
      <c r="H34" s="175">
        <f>I11+K11</f>
        <v>407918</v>
      </c>
      <c r="I34" t="s">
        <v>474</v>
      </c>
    </row>
    <row r="35" spans="5:9" ht="12.6" customHeight="1" x14ac:dyDescent="0.3">
      <c r="E35" s="11" t="s">
        <v>472</v>
      </c>
      <c r="H35" s="175">
        <f>K29</f>
        <v>493042</v>
      </c>
    </row>
    <row r="36" spans="5:9" x14ac:dyDescent="0.3">
      <c r="E36" t="s">
        <v>480</v>
      </c>
      <c r="H36" s="196">
        <f>H34-H35</f>
        <v>-85124</v>
      </c>
    </row>
    <row r="40" spans="5:9" x14ac:dyDescent="0.3">
      <c r="E40" s="4" t="s">
        <v>475</v>
      </c>
      <c r="G40" s="175">
        <v>1400000</v>
      </c>
    </row>
    <row r="41" spans="5:9" x14ac:dyDescent="0.3">
      <c r="E41" t="s">
        <v>476</v>
      </c>
      <c r="G41" s="175">
        <v>200000</v>
      </c>
    </row>
    <row r="42" spans="5:9" x14ac:dyDescent="0.3">
      <c r="E42" t="s">
        <v>483</v>
      </c>
      <c r="G42" s="175">
        <v>1600000</v>
      </c>
    </row>
    <row r="43" spans="5:9" x14ac:dyDescent="0.3">
      <c r="E43" t="s">
        <v>477</v>
      </c>
      <c r="G43" s="175">
        <v>750000</v>
      </c>
      <c r="H43" t="s">
        <v>481</v>
      </c>
    </row>
    <row r="44" spans="5:9" x14ac:dyDescent="0.3">
      <c r="E44" t="s">
        <v>482</v>
      </c>
      <c r="G44" s="175">
        <f>G42-G43</f>
        <v>850000</v>
      </c>
    </row>
    <row r="45" spans="5:9" x14ac:dyDescent="0.3">
      <c r="E45" t="s">
        <v>478</v>
      </c>
      <c r="G45" s="175">
        <v>100000</v>
      </c>
    </row>
    <row r="46" spans="5:9" x14ac:dyDescent="0.3">
      <c r="E46" t="s">
        <v>479</v>
      </c>
      <c r="G46" s="175">
        <f>G44-G45</f>
        <v>750000</v>
      </c>
    </row>
  </sheetData>
  <pageMargins left="0.7" right="0.7" top="0.75" bottom="0.75" header="0.3" footer="0.3"/>
  <pageSetup paperSize="9" orientation="portrait" horizontalDpi="4294967293"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9E31A-3115-44BF-A43E-3EB3E417AB5C}">
  <sheetPr>
    <tabColor rgb="FFFFFF00"/>
  </sheetPr>
  <dimension ref="A1:F52"/>
  <sheetViews>
    <sheetView workbookViewId="0">
      <selection activeCell="F30" sqref="F30"/>
    </sheetView>
  </sheetViews>
  <sheetFormatPr defaultRowHeight="14.4" x14ac:dyDescent="0.3"/>
  <cols>
    <col min="2" max="2" width="15.33203125" customWidth="1"/>
    <col min="3" max="3" width="10.33203125" customWidth="1"/>
    <col min="4" max="4" width="14.88671875" customWidth="1"/>
    <col min="5" max="5" width="14.33203125" customWidth="1"/>
  </cols>
  <sheetData>
    <row r="1" spans="1:6" x14ac:dyDescent="0.3">
      <c r="B1" s="4" t="s">
        <v>385</v>
      </c>
      <c r="D1" s="61"/>
      <c r="E1" s="61"/>
    </row>
    <row r="2" spans="1:6" x14ac:dyDescent="0.3">
      <c r="D2" s="61"/>
      <c r="E2" s="61"/>
    </row>
    <row r="3" spans="1:6" x14ac:dyDescent="0.3">
      <c r="B3" s="152" t="s">
        <v>342</v>
      </c>
      <c r="D3" s="61"/>
      <c r="E3" s="61"/>
    </row>
    <row r="4" spans="1:6" x14ac:dyDescent="0.3">
      <c r="D4" s="61"/>
      <c r="E4" s="61"/>
    </row>
    <row r="5" spans="1:6" x14ac:dyDescent="0.3">
      <c r="A5" t="s">
        <v>386</v>
      </c>
      <c r="B5" s="4" t="s">
        <v>345</v>
      </c>
      <c r="D5" s="61"/>
      <c r="E5" s="61"/>
    </row>
    <row r="6" spans="1:6" x14ac:dyDescent="0.3">
      <c r="A6">
        <v>315</v>
      </c>
      <c r="B6" t="s">
        <v>343</v>
      </c>
      <c r="D6" s="61"/>
      <c r="E6" s="61">
        <v>10000</v>
      </c>
    </row>
    <row r="7" spans="1:6" x14ac:dyDescent="0.3">
      <c r="A7">
        <v>329</v>
      </c>
      <c r="B7" t="s">
        <v>344</v>
      </c>
      <c r="D7" s="61"/>
      <c r="E7" s="61">
        <v>935</v>
      </c>
    </row>
    <row r="8" spans="1:6" x14ac:dyDescent="0.3">
      <c r="A8">
        <v>330</v>
      </c>
      <c r="B8" t="s">
        <v>347</v>
      </c>
      <c r="D8" s="61"/>
      <c r="E8" s="61">
        <v>6804.92</v>
      </c>
    </row>
    <row r="9" spans="1:6" x14ac:dyDescent="0.3">
      <c r="A9">
        <v>340</v>
      </c>
      <c r="B9" t="s">
        <v>348</v>
      </c>
      <c r="D9" s="61"/>
      <c r="E9" s="61">
        <v>74804</v>
      </c>
    </row>
    <row r="10" spans="1:6" x14ac:dyDescent="0.3">
      <c r="A10">
        <v>345</v>
      </c>
      <c r="B10" t="s">
        <v>349</v>
      </c>
      <c r="D10" s="61"/>
      <c r="E10" s="61">
        <v>5230.93</v>
      </c>
    </row>
    <row r="11" spans="1:6" x14ac:dyDescent="0.3">
      <c r="A11">
        <v>350</v>
      </c>
      <c r="B11" t="s">
        <v>350</v>
      </c>
      <c r="D11" s="61"/>
      <c r="E11" s="61">
        <v>0</v>
      </c>
      <c r="F11" t="s">
        <v>387</v>
      </c>
    </row>
    <row r="12" spans="1:6" x14ac:dyDescent="0.3">
      <c r="A12">
        <v>351</v>
      </c>
      <c r="B12" t="s">
        <v>117</v>
      </c>
      <c r="D12" s="61"/>
      <c r="E12" s="61">
        <v>0</v>
      </c>
      <c r="F12" t="s">
        <v>388</v>
      </c>
    </row>
    <row r="13" spans="1:6" x14ac:dyDescent="0.3">
      <c r="A13">
        <v>352</v>
      </c>
      <c r="B13" t="s">
        <v>352</v>
      </c>
      <c r="D13" s="61"/>
      <c r="E13" s="61">
        <v>0</v>
      </c>
      <c r="F13" t="s">
        <v>388</v>
      </c>
    </row>
    <row r="14" spans="1:6" x14ac:dyDescent="0.3">
      <c r="A14">
        <v>353</v>
      </c>
      <c r="B14" t="s">
        <v>351</v>
      </c>
      <c r="D14" s="61"/>
      <c r="E14" s="61">
        <v>0</v>
      </c>
    </row>
    <row r="15" spans="1:6" x14ac:dyDescent="0.3">
      <c r="A15">
        <v>354</v>
      </c>
      <c r="B15" t="s">
        <v>389</v>
      </c>
      <c r="D15" s="61"/>
      <c r="E15" s="61">
        <v>3125.12</v>
      </c>
    </row>
    <row r="16" spans="1:6" x14ac:dyDescent="0.3">
      <c r="A16">
        <v>355</v>
      </c>
      <c r="B16" t="s">
        <v>390</v>
      </c>
      <c r="D16" s="61"/>
      <c r="E16" s="61">
        <v>4089.43</v>
      </c>
    </row>
    <row r="17" spans="2:5" ht="15" thickBot="1" x14ac:dyDescent="0.35">
      <c r="B17" t="s">
        <v>51</v>
      </c>
      <c r="D17" s="61"/>
      <c r="E17" s="171">
        <f>SUM(E6:E16)</f>
        <v>104989.4</v>
      </c>
    </row>
    <row r="18" spans="2:5" x14ac:dyDescent="0.3">
      <c r="D18" s="61"/>
      <c r="E18" s="62"/>
    </row>
    <row r="19" spans="2:5" x14ac:dyDescent="0.3">
      <c r="D19" s="61"/>
      <c r="E19" s="61"/>
    </row>
    <row r="20" spans="2:5" x14ac:dyDescent="0.3">
      <c r="D20" s="61"/>
      <c r="E20" s="62"/>
    </row>
    <row r="21" spans="2:5" x14ac:dyDescent="0.3">
      <c r="D21" s="61"/>
      <c r="E21" s="61"/>
    </row>
    <row r="22" spans="2:5" x14ac:dyDescent="0.3">
      <c r="D22" s="61"/>
      <c r="E22" s="62"/>
    </row>
    <row r="23" spans="2:5" x14ac:dyDescent="0.3">
      <c r="D23" s="61"/>
      <c r="E23" s="61"/>
    </row>
    <row r="24" spans="2:5" x14ac:dyDescent="0.3">
      <c r="D24" s="61"/>
      <c r="E24" s="61"/>
    </row>
    <row r="25" spans="2:5" x14ac:dyDescent="0.3">
      <c r="B25" s="4" t="s">
        <v>375</v>
      </c>
      <c r="D25" s="61"/>
      <c r="E25" s="61"/>
    </row>
    <row r="26" spans="2:5" x14ac:dyDescent="0.3">
      <c r="D26" s="61"/>
      <c r="E26" s="61"/>
    </row>
    <row r="27" spans="2:5" x14ac:dyDescent="0.3">
      <c r="B27" t="s">
        <v>376</v>
      </c>
      <c r="D27" s="61"/>
      <c r="E27" s="61"/>
    </row>
    <row r="28" spans="2:5" x14ac:dyDescent="0.3">
      <c r="B28" t="s">
        <v>377</v>
      </c>
      <c r="D28" s="61"/>
      <c r="E28" s="61">
        <v>50000</v>
      </c>
    </row>
    <row r="29" spans="2:5" x14ac:dyDescent="0.3">
      <c r="D29" s="61"/>
      <c r="E29" s="61"/>
    </row>
    <row r="30" spans="2:5" x14ac:dyDescent="0.3">
      <c r="D30" s="61"/>
      <c r="E30" s="61"/>
    </row>
    <row r="31" spans="2:5" x14ac:dyDescent="0.3">
      <c r="D31" s="61"/>
      <c r="E31" s="61"/>
    </row>
    <row r="32" spans="2:5" x14ac:dyDescent="0.3">
      <c r="B32" s="4" t="s">
        <v>378</v>
      </c>
      <c r="C32" s="165">
        <v>45565</v>
      </c>
      <c r="D32" s="62"/>
      <c r="E32" s="61"/>
    </row>
    <row r="33" spans="2:6" x14ac:dyDescent="0.3">
      <c r="D33" s="61"/>
      <c r="E33" s="61"/>
    </row>
    <row r="34" spans="2:6" x14ac:dyDescent="0.3">
      <c r="B34" s="152"/>
      <c r="C34" s="153"/>
      <c r="D34" s="169"/>
      <c r="E34" s="61"/>
    </row>
    <row r="35" spans="2:6" x14ac:dyDescent="0.3">
      <c r="D35" s="61"/>
      <c r="E35" s="61"/>
    </row>
    <row r="36" spans="2:6" x14ac:dyDescent="0.3">
      <c r="B36" t="s">
        <v>357</v>
      </c>
      <c r="D36" s="61"/>
      <c r="E36" s="61">
        <v>230405.2</v>
      </c>
    </row>
    <row r="37" spans="2:6" x14ac:dyDescent="0.3">
      <c r="D37" s="61"/>
      <c r="E37" s="61"/>
    </row>
    <row r="38" spans="2:6" x14ac:dyDescent="0.3">
      <c r="B38" t="s">
        <v>358</v>
      </c>
      <c r="D38" s="61"/>
      <c r="E38" s="61">
        <v>15976.25</v>
      </c>
    </row>
    <row r="39" spans="2:6" x14ac:dyDescent="0.3">
      <c r="D39" s="61"/>
      <c r="E39" s="61"/>
    </row>
    <row r="40" spans="2:6" x14ac:dyDescent="0.3">
      <c r="B40" t="s">
        <v>359</v>
      </c>
      <c r="D40" s="61"/>
      <c r="E40" s="61">
        <v>20508.82</v>
      </c>
    </row>
    <row r="41" spans="2:6" x14ac:dyDescent="0.3">
      <c r="D41" s="61"/>
      <c r="E41" s="61"/>
    </row>
    <row r="42" spans="2:6" x14ac:dyDescent="0.3">
      <c r="B42" t="s">
        <v>360</v>
      </c>
      <c r="D42" s="61"/>
      <c r="E42" s="62">
        <f>SUM(E36:E41)</f>
        <v>266890.27</v>
      </c>
    </row>
    <row r="43" spans="2:6" x14ac:dyDescent="0.3">
      <c r="D43" s="61"/>
      <c r="E43" s="61"/>
    </row>
    <row r="44" spans="2:6" x14ac:dyDescent="0.3">
      <c r="D44" s="61"/>
      <c r="E44" s="61"/>
    </row>
    <row r="45" spans="2:6" x14ac:dyDescent="0.3">
      <c r="D45" s="61"/>
      <c r="E45" s="61"/>
    </row>
    <row r="46" spans="2:6" x14ac:dyDescent="0.3">
      <c r="B46" s="167" t="s">
        <v>379</v>
      </c>
      <c r="C46" s="3"/>
      <c r="D46" s="168"/>
      <c r="E46" s="61"/>
    </row>
    <row r="47" spans="2:6" x14ac:dyDescent="0.3">
      <c r="B47" s="3"/>
      <c r="C47" s="3"/>
      <c r="D47" s="168"/>
      <c r="E47" s="61"/>
    </row>
    <row r="48" spans="2:6" x14ac:dyDescent="0.3">
      <c r="B48" s="3" t="s">
        <v>380</v>
      </c>
      <c r="C48" s="3"/>
      <c r="D48" s="168">
        <f>E42</f>
        <v>266890.27</v>
      </c>
      <c r="E48" s="61"/>
      <c r="F48" t="s">
        <v>470</v>
      </c>
    </row>
    <row r="49" spans="2:5" x14ac:dyDescent="0.3">
      <c r="B49" s="3" t="s">
        <v>382</v>
      </c>
      <c r="C49" s="3"/>
      <c r="D49" s="168">
        <v>50000</v>
      </c>
      <c r="E49" s="61"/>
    </row>
    <row r="50" spans="2:5" x14ac:dyDescent="0.3">
      <c r="B50" s="3" t="s">
        <v>383</v>
      </c>
      <c r="C50" s="167"/>
      <c r="D50" s="168">
        <f>D48-D49</f>
        <v>216890.27000000002</v>
      </c>
      <c r="E50" s="61"/>
    </row>
    <row r="51" spans="2:5" x14ac:dyDescent="0.3">
      <c r="B51" s="3" t="s">
        <v>368</v>
      </c>
      <c r="C51" s="167"/>
      <c r="D51" s="168">
        <f>E17</f>
        <v>104989.4</v>
      </c>
      <c r="E51" s="61"/>
    </row>
    <row r="52" spans="2:5" x14ac:dyDescent="0.3">
      <c r="B52" s="167" t="s">
        <v>384</v>
      </c>
      <c r="C52" s="4"/>
      <c r="D52" s="62">
        <f>D50-D51</f>
        <v>111900.87000000002</v>
      </c>
      <c r="E52" s="61"/>
    </row>
  </sheetData>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A372-9F16-47F2-90B2-C44ECF21187E}">
  <dimension ref="A2:L26"/>
  <sheetViews>
    <sheetView workbookViewId="0">
      <selection activeCell="H31" sqref="H31"/>
    </sheetView>
  </sheetViews>
  <sheetFormatPr defaultRowHeight="14.4" x14ac:dyDescent="0.3"/>
  <cols>
    <col min="1" max="1" width="18.6640625" customWidth="1"/>
    <col min="3" max="3" width="30.5546875" customWidth="1"/>
    <col min="4" max="4" width="17" hidden="1" customWidth="1"/>
    <col min="5" max="5" width="13.33203125" hidden="1" customWidth="1"/>
    <col min="6" max="6" width="17.6640625" hidden="1" customWidth="1"/>
    <col min="7" max="8" width="24.109375" customWidth="1"/>
    <col min="9" max="9" width="24.5546875" customWidth="1"/>
    <col min="10" max="10" width="36.5546875" customWidth="1"/>
  </cols>
  <sheetData>
    <row r="2" spans="1:12" x14ac:dyDescent="0.3">
      <c r="B2" s="4" t="s">
        <v>160</v>
      </c>
    </row>
    <row r="3" spans="1:12" x14ac:dyDescent="0.3">
      <c r="A3" s="1" t="s">
        <v>5</v>
      </c>
      <c r="B3" s="1" t="s">
        <v>2</v>
      </c>
      <c r="C3" s="1" t="s">
        <v>6</v>
      </c>
      <c r="D3" s="1" t="s">
        <v>1</v>
      </c>
      <c r="E3" s="8" t="s">
        <v>3</v>
      </c>
      <c r="F3" s="5" t="s">
        <v>66</v>
      </c>
      <c r="G3" s="1" t="s">
        <v>0</v>
      </c>
      <c r="H3" s="5" t="s">
        <v>271</v>
      </c>
      <c r="I3" s="17" t="s">
        <v>71</v>
      </c>
      <c r="J3" s="145" t="s">
        <v>85</v>
      </c>
    </row>
    <row r="4" spans="1:12" x14ac:dyDescent="0.3">
      <c r="B4" s="4" t="s">
        <v>4</v>
      </c>
      <c r="I4" s="142"/>
    </row>
    <row r="5" spans="1:12" ht="39" customHeight="1" x14ac:dyDescent="0.3">
      <c r="B5">
        <v>1270</v>
      </c>
      <c r="C5" t="s">
        <v>273</v>
      </c>
      <c r="D5" s="61">
        <v>50000</v>
      </c>
      <c r="E5" s="64" t="s">
        <v>64</v>
      </c>
      <c r="F5" s="61">
        <v>0</v>
      </c>
      <c r="G5" s="61">
        <v>39000</v>
      </c>
      <c r="H5" s="61">
        <v>0</v>
      </c>
      <c r="I5" s="143">
        <f>SUM(I21-I6)</f>
        <v>235861.22</v>
      </c>
      <c r="J5" s="18" t="s">
        <v>166</v>
      </c>
      <c r="K5" s="4" t="s">
        <v>158</v>
      </c>
    </row>
    <row r="6" spans="1:12" x14ac:dyDescent="0.3">
      <c r="B6">
        <v>330</v>
      </c>
      <c r="C6" t="s">
        <v>113</v>
      </c>
      <c r="H6">
        <v>0</v>
      </c>
      <c r="I6" s="144">
        <v>28569.78</v>
      </c>
    </row>
    <row r="7" spans="1:12" ht="28.8" x14ac:dyDescent="0.3">
      <c r="B7">
        <v>1071</v>
      </c>
      <c r="C7" t="s">
        <v>9</v>
      </c>
      <c r="D7" s="61">
        <v>3127</v>
      </c>
      <c r="E7" s="64" t="s">
        <v>52</v>
      </c>
      <c r="F7" s="61">
        <v>0</v>
      </c>
      <c r="G7" s="61">
        <v>7812.8</v>
      </c>
      <c r="H7" s="61">
        <v>7812.8</v>
      </c>
      <c r="J7" s="61"/>
      <c r="K7" s="18">
        <v>0</v>
      </c>
      <c r="L7" t="s">
        <v>159</v>
      </c>
    </row>
    <row r="8" spans="1:12" x14ac:dyDescent="0.3">
      <c r="I8" s="142"/>
    </row>
    <row r="9" spans="1:12" x14ac:dyDescent="0.3">
      <c r="H9" s="62">
        <f>SUM(H5:H8)</f>
        <v>7812.8</v>
      </c>
      <c r="I9" s="142"/>
    </row>
    <row r="10" spans="1:12" x14ac:dyDescent="0.3">
      <c r="B10" s="4" t="s">
        <v>161</v>
      </c>
      <c r="I10" s="142"/>
    </row>
    <row r="11" spans="1:12" x14ac:dyDescent="0.3">
      <c r="I11" s="142"/>
    </row>
    <row r="12" spans="1:12" x14ac:dyDescent="0.3">
      <c r="B12">
        <v>4450</v>
      </c>
      <c r="C12" t="s">
        <v>45</v>
      </c>
      <c r="D12" s="61">
        <v>3000</v>
      </c>
      <c r="E12" s="9" t="s">
        <v>62</v>
      </c>
      <c r="F12" s="6"/>
      <c r="G12" s="61">
        <f>D12+F12</f>
        <v>3000</v>
      </c>
      <c r="H12" s="61">
        <v>0</v>
      </c>
      <c r="I12" s="143">
        <v>3000</v>
      </c>
      <c r="J12" t="s">
        <v>105</v>
      </c>
    </row>
    <row r="13" spans="1:12" x14ac:dyDescent="0.3">
      <c r="B13">
        <v>4500</v>
      </c>
      <c r="C13" t="s">
        <v>46</v>
      </c>
      <c r="D13" s="61">
        <v>15000</v>
      </c>
      <c r="E13" s="9" t="s">
        <v>62</v>
      </c>
      <c r="F13" s="6"/>
      <c r="G13" s="61">
        <v>6000</v>
      </c>
      <c r="H13" s="61">
        <v>0</v>
      </c>
      <c r="I13" s="143">
        <v>0</v>
      </c>
      <c r="J13" t="s">
        <v>280</v>
      </c>
    </row>
    <row r="14" spans="1:12" x14ac:dyDescent="0.3">
      <c r="B14">
        <v>4600</v>
      </c>
      <c r="C14" t="s">
        <v>67</v>
      </c>
      <c r="D14" s="61"/>
      <c r="E14" s="9" t="s">
        <v>62</v>
      </c>
      <c r="F14" s="6"/>
      <c r="G14" s="61">
        <v>15000</v>
      </c>
      <c r="H14" s="61">
        <v>0</v>
      </c>
      <c r="I14" s="143">
        <v>112190</v>
      </c>
    </row>
    <row r="15" spans="1:12" x14ac:dyDescent="0.3">
      <c r="C15" t="s">
        <v>165</v>
      </c>
      <c r="D15" s="61"/>
      <c r="E15" s="9" t="s">
        <v>62</v>
      </c>
      <c r="F15" s="6"/>
      <c r="G15" s="61">
        <v>0</v>
      </c>
      <c r="H15" s="61">
        <v>0</v>
      </c>
      <c r="I15" s="143">
        <v>98241</v>
      </c>
    </row>
    <row r="16" spans="1:12" x14ac:dyDescent="0.3">
      <c r="C16" t="s">
        <v>276</v>
      </c>
      <c r="D16" s="61"/>
      <c r="E16" s="9"/>
      <c r="F16" s="6"/>
      <c r="G16" s="61"/>
      <c r="H16" s="61"/>
      <c r="I16" s="143">
        <v>10000</v>
      </c>
    </row>
    <row r="17" spans="2:10" x14ac:dyDescent="0.3">
      <c r="B17">
        <v>4785</v>
      </c>
      <c r="C17" t="s">
        <v>47</v>
      </c>
      <c r="D17" s="61">
        <v>20000</v>
      </c>
      <c r="E17" s="9" t="s">
        <v>62</v>
      </c>
      <c r="F17" s="6"/>
      <c r="G17" s="61">
        <v>10000</v>
      </c>
      <c r="H17" s="61">
        <v>14673.55</v>
      </c>
      <c r="I17" s="143">
        <v>20000</v>
      </c>
      <c r="J17" t="s">
        <v>124</v>
      </c>
    </row>
    <row r="18" spans="2:10" x14ac:dyDescent="0.3">
      <c r="B18">
        <v>4790</v>
      </c>
      <c r="C18" t="s">
        <v>48</v>
      </c>
      <c r="D18" s="61">
        <v>15000</v>
      </c>
      <c r="E18" s="9" t="s">
        <v>62</v>
      </c>
      <c r="F18" s="6">
        <v>0</v>
      </c>
      <c r="G18" s="61">
        <v>5000</v>
      </c>
      <c r="H18" s="61">
        <v>0</v>
      </c>
      <c r="I18" s="143">
        <v>0</v>
      </c>
    </row>
    <row r="19" spans="2:10" x14ac:dyDescent="0.3">
      <c r="B19">
        <v>4795</v>
      </c>
      <c r="C19" t="s">
        <v>49</v>
      </c>
      <c r="D19" s="61">
        <v>9000</v>
      </c>
      <c r="E19" s="9" t="s">
        <v>62</v>
      </c>
      <c r="F19" s="6"/>
      <c r="G19" s="61">
        <f>D19+F19</f>
        <v>9000</v>
      </c>
      <c r="H19" s="61">
        <v>30</v>
      </c>
      <c r="I19" s="143">
        <v>9000</v>
      </c>
    </row>
    <row r="20" spans="2:10" x14ac:dyDescent="0.3">
      <c r="B20">
        <v>4055</v>
      </c>
      <c r="C20" t="s">
        <v>414</v>
      </c>
      <c r="G20" s="61">
        <v>12000</v>
      </c>
      <c r="H20" s="61">
        <v>39766</v>
      </c>
      <c r="I20" s="143">
        <v>12000</v>
      </c>
      <c r="J20" t="s">
        <v>272</v>
      </c>
    </row>
    <row r="21" spans="2:10" x14ac:dyDescent="0.3">
      <c r="H21" s="62">
        <f>SUM(H12:H20)</f>
        <v>54469.55</v>
      </c>
      <c r="I21" s="63">
        <f>SUM(I12:I20)</f>
        <v>264431</v>
      </c>
    </row>
    <row r="22" spans="2:10" x14ac:dyDescent="0.3">
      <c r="C22" t="s">
        <v>278</v>
      </c>
    </row>
    <row r="25" spans="2:10" x14ac:dyDescent="0.3">
      <c r="C25" t="s">
        <v>279</v>
      </c>
    </row>
    <row r="26" spans="2:10" ht="12.6" customHeight="1" x14ac:dyDescent="0.3"/>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4a79179-2f91-4b08-868f-079789819230" xsi:nil="true"/>
    <lcf76f155ced4ddcb4097134ff3c332f xmlns="b7c6ddc0-3a32-4be6-8680-638f5a0e224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138025B7027F43BB1334354674C91D" ma:contentTypeVersion="12" ma:contentTypeDescription="Create a new document." ma:contentTypeScope="" ma:versionID="6965b98d736dd2f0cd07533426085224">
  <xsd:schema xmlns:xsd="http://www.w3.org/2001/XMLSchema" xmlns:xs="http://www.w3.org/2001/XMLSchema" xmlns:p="http://schemas.microsoft.com/office/2006/metadata/properties" xmlns:ns2="b7c6ddc0-3a32-4be6-8680-638f5a0e2242" xmlns:ns3="64a79179-2f91-4b08-868f-079789819230" targetNamespace="http://schemas.microsoft.com/office/2006/metadata/properties" ma:root="true" ma:fieldsID="adb796741cab8814291e031963e4986b" ns2:_="" ns3:_="">
    <xsd:import namespace="b7c6ddc0-3a32-4be6-8680-638f5a0e2242"/>
    <xsd:import namespace="64a79179-2f91-4b08-868f-0797898192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c6ddc0-3a32-4be6-8680-638f5a0e2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aecfe19-1406-4555-b700-9b04ef9814f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a79179-2f91-4b08-868f-0797898192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476d27b-0341-41a5-856f-d12359c4a029}" ma:internalName="TaxCatchAll" ma:showField="CatchAllData" ma:web="64a79179-2f91-4b08-868f-0797898192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45455D-30BA-48DD-85B5-796193285381}">
  <ds:schemaRefs>
    <ds:schemaRef ds:uri="http://schemas.microsoft.com/office/2006/metadata/properties"/>
    <ds:schemaRef ds:uri="http://schemas.microsoft.com/office/infopath/2007/PartnerControls"/>
    <ds:schemaRef ds:uri="64a79179-2f91-4b08-868f-079789819230"/>
    <ds:schemaRef ds:uri="b7c6ddc0-3a32-4be6-8680-638f5a0e2242"/>
  </ds:schemaRefs>
</ds:datastoreItem>
</file>

<file path=customXml/itemProps2.xml><?xml version="1.0" encoding="utf-8"?>
<ds:datastoreItem xmlns:ds="http://schemas.openxmlformats.org/officeDocument/2006/customXml" ds:itemID="{40D98067-332B-4E49-A286-AE7E2A031EDD}">
  <ds:schemaRefs>
    <ds:schemaRef ds:uri="http://schemas.microsoft.com/sharepoint/v3/contenttype/forms"/>
  </ds:schemaRefs>
</ds:datastoreItem>
</file>

<file path=customXml/itemProps3.xml><?xml version="1.0" encoding="utf-8"?>
<ds:datastoreItem xmlns:ds="http://schemas.openxmlformats.org/officeDocument/2006/customXml" ds:itemID="{43CD973E-71FF-48F5-A33B-F85778547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c6ddc0-3a32-4be6-8680-638f5a0e2242"/>
    <ds:schemaRef ds:uri="64a79179-2f91-4b08-868f-0797898192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Sheet1</vt:lpstr>
      <vt:lpstr>Budget 24-25</vt:lpstr>
      <vt:lpstr>Budget 25-26 </vt:lpstr>
      <vt:lpstr>Reserves</vt:lpstr>
      <vt:lpstr>Budget Monitoring</vt:lpstr>
      <vt:lpstr>Assumptions </vt:lpstr>
      <vt:lpstr>Capital Budget 25-26</vt:lpstr>
      <vt:lpstr>Reserves 2 Oct 24 </vt:lpstr>
      <vt:lpstr>Capital budget report 24-25</vt:lpstr>
      <vt:lpstr>Sheet3</vt:lpstr>
      <vt:lpstr>S106 allocations</vt:lpstr>
      <vt:lpstr>WM capital costs</vt:lpstr>
      <vt:lpstr>Reserves as at 20 Feb 24</vt:lpstr>
      <vt:lpstr>30 July 24</vt:lpstr>
      <vt:lpstr>Reserves as at 20.11.23</vt:lpstr>
      <vt:lpstr>Staffing costs</vt:lpstr>
      <vt:lpstr>Staff Costs without Caretaker</vt:lpstr>
      <vt:lpstr>Tax &amp; NI rates</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Lorraine Watling</dc:creator>
  <cp:lastModifiedBy>Drayton Clerk</cp:lastModifiedBy>
  <cp:lastPrinted>2023-11-14T13:28:01Z</cp:lastPrinted>
  <dcterms:created xsi:type="dcterms:W3CDTF">2022-10-23T19:37:00Z</dcterms:created>
  <dcterms:modified xsi:type="dcterms:W3CDTF">2025-09-23T21:33:04Z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0x0101002D138025B7027F43BB1334354674C91D</vt:lpwstr>
  </property>
  <property fmtid="{D5CDD505-2E9C-101B-9397-08002B2CF9AE}" pid="3" name="MediaServiceImageTags">
    <vt:lpwstr/>
  </property>
</Properties>
</file>