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draytonpc.sharepoint.com/sites/DraytonParishCouncil/Shared Documents/Restricted/Clerk (365)/FINANCIAL/Budget &amp; Accounts 2024-2025/YEAR END 24-25/"/>
    </mc:Choice>
  </mc:AlternateContent>
  <xr:revisionPtr revIDLastSave="0" documentId="8_{F2384B93-304B-4C59-B9EA-73A837360B44}" xr6:coauthVersionLast="47" xr6:coauthVersionMax="47" xr10:uidLastSave="{00000000-0000-0000-0000-000000000000}"/>
  <bookViews>
    <workbookView xWindow="28680" yWindow="-120" windowWidth="29040" windowHeight="15720" xr2:uid="{00000000-000D-0000-FFFF-FFFF00000000}"/>
  </bookViews>
  <sheets>
    <sheet name="Variances" sheetId="1" r:id="rId1"/>
    <sheet name="Reserves" sheetId="2" r:id="rId2"/>
  </sheets>
  <definedNames>
    <definedName name="_xlnm.Print_Area" localSheetId="0">Variances!$A$1:$O$32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22" i="2"/>
  <c r="E18" i="2"/>
  <c r="H28" i="1" l="1"/>
  <c r="L28" i="1" s="1"/>
  <c r="H26" i="1"/>
  <c r="L26" i="1" s="1"/>
  <c r="N26" i="1" s="1"/>
  <c r="H24" i="1"/>
  <c r="K24" i="1" s="1"/>
  <c r="H20" i="1"/>
  <c r="K20" i="1" s="1"/>
  <c r="H18" i="1"/>
  <c r="L18" i="1" s="1"/>
  <c r="H16" i="1"/>
  <c r="L16" i="1" s="1"/>
  <c r="H14" i="1"/>
  <c r="L14" i="1" s="1"/>
  <c r="H12" i="1"/>
  <c r="L12" i="1" s="1"/>
  <c r="M26" i="1"/>
  <c r="G28" i="1"/>
  <c r="M28" i="1" s="1"/>
  <c r="G26" i="1"/>
  <c r="G24" i="1"/>
  <c r="M24" i="1" s="1"/>
  <c r="G20" i="1"/>
  <c r="M20" i="1" s="1"/>
  <c r="G18" i="1"/>
  <c r="M18" i="1" s="1"/>
  <c r="G16" i="1"/>
  <c r="M16" i="1" s="1"/>
  <c r="G14" i="1"/>
  <c r="M14" i="1" s="1"/>
  <c r="G12" i="1"/>
  <c r="M12" i="1" s="1"/>
  <c r="J12" i="1"/>
  <c r="I12" i="1"/>
  <c r="J28" i="1"/>
  <c r="I28" i="1"/>
  <c r="J26" i="1"/>
  <c r="I26" i="1"/>
  <c r="J24" i="1"/>
  <c r="I24" i="1"/>
  <c r="J20" i="1"/>
  <c r="I20" i="1"/>
  <c r="J18" i="1"/>
  <c r="I18" i="1"/>
  <c r="J16" i="1"/>
  <c r="I16" i="1"/>
  <c r="J14" i="1"/>
  <c r="I14" i="1"/>
  <c r="F22" i="1"/>
  <c r="N10" i="1" s="1"/>
  <c r="D22" i="1"/>
  <c r="N28" i="1" l="1"/>
  <c r="K28" i="1"/>
  <c r="K26" i="1"/>
  <c r="L24" i="1"/>
  <c r="N24" i="1" s="1"/>
  <c r="N18" i="1"/>
  <c r="K18" i="1"/>
  <c r="N16" i="1"/>
  <c r="K16" i="1"/>
  <c r="K14" i="1"/>
  <c r="N14" i="1"/>
  <c r="K12" i="1"/>
  <c r="N12" i="1"/>
  <c r="J22" i="1"/>
  <c r="G22" i="1"/>
  <c r="M22" i="1" s="1"/>
  <c r="I22" i="1"/>
  <c r="H22" i="1"/>
  <c r="L20" i="1"/>
  <c r="N20" i="1" s="1"/>
  <c r="L22" i="1" l="1"/>
  <c r="N22" i="1" s="1"/>
  <c r="K22" i="1"/>
</calcChain>
</file>

<file path=xl/sharedStrings.xml><?xml version="1.0" encoding="utf-8"?>
<sst xmlns="http://schemas.openxmlformats.org/spreadsheetml/2006/main" count="50" uniqueCount="44">
  <si>
    <t xml:space="preserve">Explanation of variances 2024/25 – pro forma </t>
  </si>
  <si>
    <t xml:space="preserve">Name of smaller authority: </t>
  </si>
  <si>
    <r>
      <t xml:space="preserve">Insert figures from Section 2 of the AGAR in all </t>
    </r>
    <r>
      <rPr>
        <b/>
        <u/>
        <sz val="10"/>
        <color indexed="62"/>
        <rFont val="Arial"/>
        <family val="2"/>
      </rPr>
      <t>Blue</t>
    </r>
    <r>
      <rPr>
        <b/>
        <sz val="10"/>
        <color indexed="10"/>
        <rFont val="Arial"/>
        <family val="2"/>
      </rPr>
      <t xml:space="preserve"> highlighted boxes </t>
    </r>
  </si>
  <si>
    <r>
      <t xml:space="preserve">Now, please provide full explanations, including numerical values, for the following that will be flagged in the green boxes where relevant:
</t>
    </r>
    <r>
      <rPr>
        <sz val="10"/>
        <color indexed="8"/>
        <rFont val="Arial"/>
        <family val="2"/>
      </rPr>
      <t>• variances of more than 15% between totals for individual boxes (except variances of less than £500);
• variances of more than £100,000 must be explained even where this constitutes less than 15%;</t>
    </r>
  </si>
  <si>
    <t>Please ensure variance explanations are quantified to reduce the variance excluding stated items below the 15% / £500 / £100,000 threshold</t>
  </si>
  <si>
    <t>Variance</t>
  </si>
  <si>
    <t>Explanation Required?</t>
  </si>
  <si>
    <t>DO NOT OVERWRITE THE BOXES HIGHLIGHTED IN RED/GREEN</t>
  </si>
  <si>
    <r>
      <t xml:space="preserve">Explanation </t>
    </r>
    <r>
      <rPr>
        <b/>
        <u/>
        <sz val="11"/>
        <color indexed="8"/>
        <rFont val="Arial"/>
        <family val="2"/>
      </rPr>
      <t>(must include narrative and supporting figures)</t>
    </r>
    <r>
      <rPr>
        <b/>
        <sz val="11"/>
        <color theme="1"/>
        <rFont val="Arial"/>
        <family val="2"/>
      </rPr>
      <t xml:space="preserve">
</t>
    </r>
    <r>
      <rPr>
        <sz val="11"/>
        <color theme="1"/>
        <rFont val="Arial"/>
        <family val="2"/>
      </rPr>
      <t>Note: If an explanation is required for the variance of Box 4 and the explanation refers to a change in hours or a change in pay rates, please could you note the previous hours/rates and the updated hours/rates</t>
    </r>
  </si>
  <si>
    <t>£</t>
  </si>
  <si>
    <t>%</t>
  </si>
  <si>
    <t>Is &gt; 15%</t>
  </si>
  <si>
    <t>Is &gt; £100,000</t>
  </si>
  <si>
    <t>1 Balances Brought Forward</t>
  </si>
  <si>
    <t>2 Precept or Rates and Levies</t>
  </si>
  <si>
    <t>3 Total Other Receipts</t>
  </si>
  <si>
    <t>4 Staff Costs</t>
  </si>
  <si>
    <t>5 Loan Interest/Capital Repayment</t>
  </si>
  <si>
    <t>6 All Other Payments</t>
  </si>
  <si>
    <t>7 Balances Carried Forward</t>
  </si>
  <si>
    <t>8 Total Cash and Short Term Investments</t>
  </si>
  <si>
    <t>9 Total Fixed Assets plus Other Long Term Investments and Assets</t>
  </si>
  <si>
    <t>10 Total Borrowings</t>
  </si>
  <si>
    <t>Explanation for ‘high’ reserves</t>
  </si>
  <si>
    <t>(Please complete the highlighted boxes.)</t>
  </si>
  <si>
    <t>Box 7 is more than twice Box 2 because the authority held the following breakdown of reserves at the year end:</t>
  </si>
  <si>
    <t>Earmarked reserves:</t>
  </si>
  <si>
    <t xml:space="preserve">Maintenance </t>
  </si>
  <si>
    <t>Professional fees projects</t>
  </si>
  <si>
    <t xml:space="preserve">MUGA </t>
  </si>
  <si>
    <t>Pavillion</t>
  </si>
  <si>
    <t>Drayton Pitches</t>
  </si>
  <si>
    <t xml:space="preserve">Wayfinding </t>
  </si>
  <si>
    <t>CIL Oct 2023</t>
  </si>
  <si>
    <t>CIL April 2024</t>
  </si>
  <si>
    <t>Cil May 24</t>
  </si>
  <si>
    <t>General reserve</t>
  </si>
  <si>
    <t>Total reserves (must agree to Box 7)</t>
  </si>
  <si>
    <t>Box 7 per Annual Return</t>
  </si>
  <si>
    <t>Difference</t>
  </si>
  <si>
    <t xml:space="preserve">-   </t>
  </si>
  <si>
    <r>
      <rPr>
        <b/>
        <sz val="11"/>
        <color theme="1"/>
        <rFont val="Arial"/>
        <family val="2"/>
      </rPr>
      <t>Receipts are substantially higher: Vat received:</t>
    </r>
    <r>
      <rPr>
        <sz val="11"/>
        <color theme="1"/>
        <rFont val="Arial"/>
        <family val="2"/>
      </rPr>
      <t xml:space="preserve"> 2024 £13,124, 2025 £29,721, increase  </t>
    </r>
    <r>
      <rPr>
        <b/>
        <sz val="11"/>
        <color theme="1"/>
        <rFont val="Arial"/>
        <family val="2"/>
      </rPr>
      <t>£16,597</t>
    </r>
    <r>
      <rPr>
        <sz val="11"/>
        <color theme="1"/>
        <rFont val="Arial"/>
        <family val="2"/>
      </rPr>
      <t xml:space="preserve">. Reason: locum clerk's (inpost Dec 2022- May 2024)  last VAT claim was to June 2023 for year end 31 March 2024, This meant that the VAT received for 31 March 2025 was for VAT claimed from June 2023 to March 2025.    </t>
    </r>
    <r>
      <rPr>
        <b/>
        <sz val="11"/>
        <color theme="1"/>
        <rFont val="Arial"/>
        <family val="2"/>
      </rPr>
      <t>Cil, donations and grants:</t>
    </r>
    <r>
      <rPr>
        <sz val="11"/>
        <color theme="1"/>
        <rFont val="Arial"/>
        <family val="2"/>
      </rPr>
      <t xml:space="preserve"> 2024 £8,013, 2025 £33,875, overall combined increase of </t>
    </r>
    <r>
      <rPr>
        <b/>
        <sz val="11"/>
        <color theme="1"/>
        <rFont val="Arial"/>
        <family val="2"/>
      </rPr>
      <t>£25,862</t>
    </r>
    <r>
      <rPr>
        <sz val="11"/>
        <color theme="1"/>
        <rFont val="Arial"/>
        <family val="2"/>
      </rPr>
      <t>. Itemised (Cil  2024 (£7,813) , 2025 (£14,135), increase £6,322 , Grants 2024 NIL, 2025 grant from the Councillor Priority Fund £2,695</t>
    </r>
    <r>
      <rPr>
        <b/>
        <sz val="11"/>
        <color theme="1"/>
        <rFont val="Arial"/>
        <family val="2"/>
      </rPr>
      <t xml:space="preserve"> </t>
    </r>
    <r>
      <rPr>
        <sz val="11"/>
        <color theme="1"/>
        <rFont val="Arial"/>
        <family val="2"/>
      </rPr>
      <t xml:space="preserve">for a defribrillator. Therefore, an increase of £2,695. Donation 2024 £200, 2025 donation  from an housing organisation for Public Art £17,045, an increase of £16,845.   </t>
    </r>
    <r>
      <rPr>
        <b/>
        <sz val="11"/>
        <color theme="1"/>
        <rFont val="Arial"/>
        <family val="2"/>
      </rPr>
      <t xml:space="preserve">Cemetry: </t>
    </r>
    <r>
      <rPr>
        <sz val="11"/>
        <color theme="1"/>
        <rFont val="Arial"/>
        <family val="2"/>
      </rPr>
      <t xml:space="preserve">2024 £3,833,  2025, £1,600. A reduction </t>
    </r>
    <r>
      <rPr>
        <sz val="11"/>
        <rFont val="Arial"/>
        <family val="2"/>
      </rPr>
      <t>(-£2,233)</t>
    </r>
    <r>
      <rPr>
        <sz val="11"/>
        <color rgb="FFFF0000"/>
        <rFont val="Arial"/>
        <family val="2"/>
      </rPr>
      <t xml:space="preserve"> </t>
    </r>
    <r>
      <rPr>
        <sz val="11"/>
        <rFont val="Arial"/>
        <family val="2"/>
      </rPr>
      <t>Reason:</t>
    </r>
    <r>
      <rPr>
        <sz val="11"/>
        <color rgb="FFFF0000"/>
        <rFont val="Arial"/>
        <family val="2"/>
      </rPr>
      <t xml:space="preserve"> </t>
    </r>
    <r>
      <rPr>
        <sz val="11"/>
        <rFont val="Arial"/>
        <family val="2"/>
      </rPr>
      <t>Less demand.</t>
    </r>
    <r>
      <rPr>
        <sz val="11"/>
        <color rgb="FFFF0000"/>
        <rFont val="Arial"/>
        <family val="2"/>
      </rPr>
      <t xml:space="preserve"> </t>
    </r>
    <r>
      <rPr>
        <b/>
        <sz val="11"/>
        <color rgb="FFFF0000"/>
        <rFont val="Arial"/>
        <family val="2"/>
      </rPr>
      <t xml:space="preserve"> </t>
    </r>
    <r>
      <rPr>
        <b/>
        <sz val="11"/>
        <rFont val="Arial"/>
        <family val="2"/>
      </rPr>
      <t>Interest:</t>
    </r>
    <r>
      <rPr>
        <sz val="11"/>
        <color rgb="FFFF0000"/>
        <rFont val="Arial"/>
        <family val="2"/>
      </rPr>
      <t xml:space="preserve"> </t>
    </r>
    <r>
      <rPr>
        <sz val="11"/>
        <rFont val="Arial"/>
        <family val="2"/>
      </rPr>
      <t xml:space="preserve">2024 £533, 2025, £687, increase </t>
    </r>
    <r>
      <rPr>
        <b/>
        <sz val="11"/>
        <rFont val="Arial"/>
        <family val="2"/>
      </rPr>
      <t xml:space="preserve">£154. </t>
    </r>
    <r>
      <rPr>
        <sz val="11"/>
        <rFont val="Arial"/>
        <family val="2"/>
      </rPr>
      <t xml:space="preserve"> Reason, clerk, instructed by Council  moved £200,000 from the current account to a high interest account with Unity. </t>
    </r>
    <r>
      <rPr>
        <b/>
        <sz val="11"/>
        <rFont val="Arial"/>
        <family val="2"/>
      </rPr>
      <t xml:space="preserve">Allotment: </t>
    </r>
    <r>
      <rPr>
        <sz val="11"/>
        <rFont val="Arial"/>
        <family val="2"/>
      </rPr>
      <t>2024 £520, 2025 £846. Increase</t>
    </r>
    <r>
      <rPr>
        <b/>
        <sz val="11"/>
        <rFont val="Arial"/>
        <family val="2"/>
      </rPr>
      <t xml:space="preserve"> £326. </t>
    </r>
    <r>
      <rPr>
        <sz val="11"/>
        <rFont val="Arial"/>
        <family val="2"/>
      </rPr>
      <t>Reason</t>
    </r>
    <r>
      <rPr>
        <b/>
        <sz val="11"/>
        <rFont val="Arial"/>
        <family val="2"/>
      </rPr>
      <t xml:space="preserve">:  </t>
    </r>
    <r>
      <rPr>
        <sz val="11"/>
        <rFont val="Arial"/>
        <family val="2"/>
      </rPr>
      <t xml:space="preserve">Fees increased by 20% and collected earlier in the financial year to be accounted for in 31 March 2025 accounts </t>
    </r>
    <r>
      <rPr>
        <b/>
        <sz val="11"/>
        <rFont val="Arial"/>
        <family val="2"/>
      </rPr>
      <t xml:space="preserve"> Therefore the £40,705 consist of: VAT £16,597, </t>
    </r>
    <r>
      <rPr>
        <b/>
        <sz val="11"/>
        <color theme="1"/>
        <rFont val="Arial"/>
        <family val="2"/>
      </rPr>
      <t xml:space="preserve">cil, donations,grants £25,862, Interest £154, Cemetry </t>
    </r>
    <r>
      <rPr>
        <b/>
        <sz val="11"/>
        <rFont val="Arial"/>
        <family val="2"/>
      </rPr>
      <t xml:space="preserve">-£2,233, </t>
    </r>
    <r>
      <rPr>
        <b/>
        <sz val="11"/>
        <color theme="1"/>
        <rFont val="Arial"/>
        <family val="2"/>
      </rPr>
      <t xml:space="preserve">Allotment £326. </t>
    </r>
  </si>
  <si>
    <r>
      <t>The reason for an increase in payments are in the main connected to the new Leisure Facilities development in Drayton which commenced in the spring/summer of 2024 and will continue until at least 2026.</t>
    </r>
    <r>
      <rPr>
        <b/>
        <sz val="11"/>
        <color rgb="FF000000"/>
        <rFont val="Arial"/>
      </rPr>
      <t xml:space="preserve"> If one looks at the nominal accounts in more detail: Drayton Developments</t>
    </r>
    <r>
      <rPr>
        <sz val="11"/>
        <color rgb="FF000000"/>
        <rFont val="Arial"/>
      </rPr>
      <t xml:space="preserve"> </t>
    </r>
    <r>
      <rPr>
        <sz val="11"/>
        <color rgb="FF000000"/>
        <rFont val="Arial"/>
        <family val="2"/>
      </rPr>
      <t>2024</t>
    </r>
    <r>
      <rPr>
        <sz val="11"/>
        <color rgb="FF000000"/>
        <rFont val="Arial"/>
      </rPr>
      <t xml:space="preserve"> £30,563 2025 £84,504. An increase of £53,941, but the payments variance from 2024 to 2025 is only £35,596. Therefore if one subtracts the variance of £35,596 from the nominal account variance of £53,941 one is left with a positive £18,345 that has been saved  from other payment nominals. The £18,345 saving can be partially explanied by less costs associated with the locum clerk (paid through an agency) withonly the final three invoices paid from the 24/25 accounts under the nominal heading of  </t>
    </r>
    <r>
      <rPr>
        <b/>
        <sz val="11"/>
        <color rgb="FF000000"/>
        <rFont val="Arial"/>
      </rPr>
      <t>Professional services</t>
    </r>
    <r>
      <rPr>
        <sz val="11"/>
        <color rgb="FF000000"/>
        <rFont val="Arial"/>
      </rPr>
      <t xml:space="preserve"> 2024 £35,767, 2025: £11,733 a reduction of £24,034 offset by an increase in other payments of £5,689 (£24,034-£5,689=£18,345) which consists of:  Audit, £936 Subscriptions £1,202, Water £112, Caretaker £760 Advertising  £655. Tree work £895 IT infrasture, £1,129. </t>
    </r>
  </si>
  <si>
    <t xml:space="preserve">Staff costs are substantially  higher for 2025 because there was no permanent clerk in place from December 2022 until February 2024. (The Council paid an agency for a locum clerk and these invoices are under other paymnets, not salaries) )  Salaries:2024 £23,210, Tax &amp; NI £622, No Employer NI as under threshold, Pensions £6,876.  Salaries 2025 £44,002, Tax &amp; NI £3,258, Employer NI £2,007, Pensions £13,796.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</si>
</sst>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5" x14ac:knownFonts="1">
    <font>
      <sz val="11"/>
      <color theme="1"/>
      <name val="Calibri"/>
      <family val="2"/>
      <scheme val="minor"/>
    </font>
    <font>
      <b/>
      <sz val="14"/>
      <name val="Arial"/>
      <family val="2"/>
    </font>
    <font>
      <b/>
      <sz val="12"/>
      <name val="Arial"/>
      <family val="2"/>
    </font>
    <font>
      <b/>
      <sz val="10"/>
      <name val="Arial"/>
      <family val="2"/>
    </font>
    <font>
      <b/>
      <sz val="10"/>
      <color indexed="10"/>
      <name val="Arial"/>
      <family val="2"/>
    </font>
    <font>
      <b/>
      <u/>
      <sz val="10"/>
      <color indexed="62"/>
      <name val="Arial"/>
      <family val="2"/>
    </font>
    <font>
      <b/>
      <sz val="11"/>
      <color indexed="8"/>
      <name val="Arial"/>
      <family val="2"/>
    </font>
    <font>
      <sz val="10"/>
      <color indexed="8"/>
      <name val="Arial"/>
      <family val="2"/>
    </font>
    <font>
      <b/>
      <u/>
      <sz val="11"/>
      <color indexed="8"/>
      <name val="Arial"/>
      <family val="2"/>
    </font>
    <font>
      <sz val="11"/>
      <color theme="1"/>
      <name val="Arial"/>
      <family val="2"/>
    </font>
    <font>
      <b/>
      <sz val="11"/>
      <color rgb="FFFF0000"/>
      <name val="Arial"/>
      <family val="2"/>
    </font>
    <font>
      <b/>
      <sz val="11"/>
      <color theme="1"/>
      <name val="Arial"/>
      <family val="2"/>
    </font>
    <font>
      <sz val="10"/>
      <color theme="1"/>
      <name val="Symbol"/>
      <family val="1"/>
      <charset val="2"/>
    </font>
    <font>
      <b/>
      <sz val="14"/>
      <color rgb="FFFF0000"/>
      <name val="Arial"/>
      <family val="2"/>
    </font>
    <font>
      <b/>
      <sz val="10"/>
      <color theme="1"/>
      <name val="Arial"/>
      <family val="2"/>
    </font>
    <font>
      <sz val="11"/>
      <color rgb="FFFF0000"/>
      <name val="Arial"/>
      <family val="2"/>
    </font>
    <font>
      <sz val="11"/>
      <name val="Arial"/>
      <family val="2"/>
    </font>
    <font>
      <b/>
      <sz val="11"/>
      <name val="Arial"/>
      <family val="2"/>
    </font>
    <font>
      <b/>
      <sz val="14"/>
      <color rgb="FF000000"/>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sz val="11"/>
      <color rgb="FF000000"/>
      <name val="Arial"/>
    </font>
    <font>
      <b/>
      <sz val="11"/>
      <color rgb="FF000000"/>
      <name val="Arial"/>
    </font>
    <font>
      <sz val="11"/>
      <color rgb="FF000000"/>
      <name val="Arial"/>
      <family val="2"/>
    </font>
  </fonts>
  <fills count="4">
    <fill>
      <patternFill patternType="none"/>
    </fill>
    <fill>
      <patternFill patternType="gray125"/>
    </fill>
    <fill>
      <patternFill patternType="solid">
        <fgColor rgb="FF66CCFF"/>
        <bgColor indexed="64"/>
      </patternFill>
    </fill>
    <fill>
      <patternFill patternType="solid">
        <fgColor rgb="FF92D05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s>
  <cellStyleXfs count="1">
    <xf numFmtId="0" fontId="0" fillId="0" borderId="0"/>
  </cellStyleXfs>
  <cellXfs count="45">
    <xf numFmtId="0" fontId="0" fillId="0" borderId="0" xfId="0"/>
    <xf numFmtId="0" fontId="4" fillId="0" borderId="0" xfId="0" applyFont="1"/>
    <xf numFmtId="0" fontId="9" fillId="0" borderId="0" xfId="0" applyFont="1"/>
    <xf numFmtId="0" fontId="9" fillId="0" borderId="0" xfId="0" applyFont="1" applyAlignment="1">
      <alignment horizontal="center"/>
    </xf>
    <xf numFmtId="3" fontId="9" fillId="0" borderId="0" xfId="0" applyNumberFormat="1" applyFont="1"/>
    <xf numFmtId="10" fontId="9" fillId="0" borderId="0" xfId="0" applyNumberFormat="1" applyFont="1"/>
    <xf numFmtId="0" fontId="9" fillId="0" borderId="0" xfId="0" applyFont="1" applyAlignment="1">
      <alignment vertical="center"/>
    </xf>
    <xf numFmtId="3" fontId="3" fillId="2" borderId="1" xfId="0" applyNumberFormat="1" applyFont="1" applyFill="1" applyBorder="1" applyAlignment="1" applyProtection="1">
      <alignment horizontal="center"/>
      <protection locked="0"/>
    </xf>
    <xf numFmtId="0" fontId="2" fillId="0" borderId="0" xfId="0" applyFont="1" applyAlignment="1">
      <alignment vertical="top"/>
    </xf>
    <xf numFmtId="0" fontId="9" fillId="3" borderId="2" xfId="0" applyFont="1" applyFill="1" applyBorder="1" applyAlignment="1">
      <alignment wrapText="1"/>
    </xf>
    <xf numFmtId="0" fontId="10" fillId="0" borderId="0" xfId="0" applyFont="1"/>
    <xf numFmtId="0" fontId="9" fillId="0" borderId="0" xfId="0" applyFont="1" applyAlignment="1">
      <alignment wrapText="1"/>
    </xf>
    <xf numFmtId="0" fontId="9" fillId="0" borderId="2" xfId="0" applyFont="1" applyBorder="1" applyAlignment="1">
      <alignment wrapText="1"/>
    </xf>
    <xf numFmtId="3" fontId="3" fillId="0" borderId="0" xfId="0" applyNumberFormat="1" applyFont="1" applyAlignment="1" applyProtection="1">
      <alignment horizontal="center"/>
      <protection locked="0"/>
    </xf>
    <xf numFmtId="0" fontId="9" fillId="0" borderId="0" xfId="0" applyFont="1" applyAlignment="1">
      <alignment horizontal="left" vertical="center"/>
    </xf>
    <xf numFmtId="0" fontId="9" fillId="0" borderId="0" xfId="0" applyFont="1" applyAlignment="1">
      <alignment horizontal="left" vertical="top" wrapText="1"/>
    </xf>
    <xf numFmtId="0" fontId="11" fillId="0" borderId="0" xfId="0" applyFont="1"/>
    <xf numFmtId="0" fontId="12" fillId="0" borderId="0" xfId="0" applyFont="1" applyAlignment="1">
      <alignment horizontal="left" vertical="center" indent="2"/>
    </xf>
    <xf numFmtId="0" fontId="11" fillId="0" borderId="0" xfId="0" applyFont="1" applyAlignment="1">
      <alignment horizontal="center"/>
    </xf>
    <xf numFmtId="0" fontId="11" fillId="0" borderId="2" xfId="0" applyFont="1" applyBorder="1" applyAlignment="1">
      <alignment wrapText="1"/>
    </xf>
    <xf numFmtId="0" fontId="6" fillId="3" borderId="2" xfId="0" applyFont="1" applyFill="1" applyBorder="1" applyAlignment="1">
      <alignment wrapText="1"/>
    </xf>
    <xf numFmtId="3" fontId="3" fillId="0" borderId="1" xfId="0" applyNumberFormat="1" applyFont="1" applyBorder="1" applyAlignment="1" applyProtection="1">
      <alignment horizontal="center"/>
      <protection locked="0"/>
    </xf>
    <xf numFmtId="0" fontId="13" fillId="0" borderId="0" xfId="0" applyFont="1"/>
    <xf numFmtId="0" fontId="14" fillId="0" borderId="0" xfId="0" applyFont="1"/>
    <xf numFmtId="0" fontId="16" fillId="0" borderId="2" xfId="0" applyFont="1" applyBorder="1" applyAlignment="1">
      <alignment wrapText="1"/>
    </xf>
    <xf numFmtId="0" fontId="18" fillId="0" borderId="0" xfId="0" applyFont="1"/>
    <xf numFmtId="0" fontId="19" fillId="0" borderId="0" xfId="0" applyFont="1"/>
    <xf numFmtId="0" fontId="20" fillId="0" borderId="0" xfId="0" applyFont="1"/>
    <xf numFmtId="0" fontId="21" fillId="0" borderId="0" xfId="0" applyFont="1"/>
    <xf numFmtId="41" fontId="19" fillId="0" borderId="0" xfId="0" applyNumberFormat="1" applyFont="1"/>
    <xf numFmtId="41" fontId="19" fillId="0" borderId="5" xfId="0" applyNumberFormat="1" applyFont="1" applyBorder="1"/>
    <xf numFmtId="41" fontId="20" fillId="0" borderId="6" xfId="0" applyNumberFormat="1" applyFont="1" applyBorder="1"/>
    <xf numFmtId="41" fontId="20" fillId="0" borderId="7" xfId="0" applyNumberFormat="1" applyFont="1" applyBorder="1"/>
    <xf numFmtId="3" fontId="9" fillId="0" borderId="0" xfId="0" applyNumberFormat="1" applyFont="1" applyAlignment="1">
      <alignment horizontal="center"/>
    </xf>
    <xf numFmtId="0" fontId="24" fillId="0" borderId="2" xfId="0" applyFont="1" applyBorder="1" applyAlignment="1">
      <alignment wrapText="1"/>
    </xf>
    <xf numFmtId="0" fontId="14" fillId="0" borderId="0" xfId="0" applyFont="1" applyAlignment="1">
      <alignment horizontal="left" vertical="center" wrapText="1"/>
    </xf>
    <xf numFmtId="0" fontId="14" fillId="0" borderId="0" xfId="0" applyFont="1" applyAlignment="1">
      <alignment horizontal="left" vertical="center"/>
    </xf>
    <xf numFmtId="0" fontId="9" fillId="0" borderId="0" xfId="0" applyFont="1" applyAlignment="1">
      <alignment vertical="center"/>
    </xf>
    <xf numFmtId="0" fontId="1"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center" wrapText="1"/>
    </xf>
    <xf numFmtId="0" fontId="11" fillId="0" borderId="4" xfId="0" applyFont="1" applyBorder="1" applyAlignment="1">
      <alignment horizontal="center" wrapText="1"/>
    </xf>
    <xf numFmtId="0" fontId="9" fillId="0" borderId="0" xfId="0" applyFont="1" applyAlignment="1">
      <alignment horizontal="left" vertical="center" wrapText="1"/>
    </xf>
    <xf numFmtId="0" fontId="9" fillId="0" borderId="0" xfId="0" applyFont="1" applyAlignment="1">
      <alignment wrapText="1"/>
    </xf>
    <xf numFmtId="0" fontId="9" fillId="0" borderId="3" xfId="0" applyFont="1" applyBorder="1" applyAlignment="1">
      <alignment wrapText="1"/>
    </xf>
  </cellXfs>
  <cellStyles count="1">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4"/>
  <sheetViews>
    <sheetView tabSelected="1" zoomScaleNormal="100" workbookViewId="0">
      <selection activeCell="A20" sqref="A20:C20"/>
    </sheetView>
  </sheetViews>
  <sheetFormatPr defaultColWidth="9.109375" defaultRowHeight="13.8" x14ac:dyDescent="0.25"/>
  <cols>
    <col min="1" max="1" width="20.109375" style="2" customWidth="1"/>
    <col min="2" max="2" width="11" style="2" customWidth="1"/>
    <col min="3" max="3" width="17.6640625" style="2" customWidth="1"/>
    <col min="4" max="4" width="9.109375" style="2"/>
    <col min="5" max="5" width="3.33203125" style="2" customWidth="1"/>
    <col min="6" max="6" width="9.109375" style="2"/>
    <col min="7" max="7" width="10.109375" style="2" customWidth="1"/>
    <col min="8" max="8" width="12.44140625" style="2" customWidth="1"/>
    <col min="9" max="11" width="9.109375" style="2" customWidth="1"/>
    <col min="12" max="12" width="13.33203125" style="2" customWidth="1"/>
    <col min="13" max="13" width="13.88671875" style="2" bestFit="1" customWidth="1"/>
    <col min="14" max="14" width="46.88671875" style="11" customWidth="1"/>
    <col min="15" max="15" width="86" style="2" bestFit="1" customWidth="1"/>
    <col min="16" max="16384" width="9.109375" style="2"/>
  </cols>
  <sheetData>
    <row r="1" spans="1:15" ht="17.399999999999999" x14ac:dyDescent="0.25">
      <c r="A1" s="38" t="s">
        <v>0</v>
      </c>
      <c r="B1" s="39"/>
      <c r="C1" s="39"/>
      <c r="D1" s="39"/>
      <c r="E1" s="39"/>
      <c r="F1" s="39"/>
      <c r="G1" s="39"/>
      <c r="H1" s="39"/>
      <c r="I1" s="39"/>
      <c r="J1" s="39"/>
      <c r="K1" s="39"/>
      <c r="L1" s="8"/>
      <c r="M1" s="8"/>
    </row>
    <row r="2" spans="1:15" ht="15.6" x14ac:dyDescent="0.25">
      <c r="A2" s="23" t="s">
        <v>1</v>
      </c>
      <c r="B2" s="14"/>
      <c r="C2" s="13"/>
      <c r="D2" s="14"/>
      <c r="E2" s="14"/>
      <c r="F2" s="14"/>
      <c r="G2" s="14"/>
      <c r="H2" s="14"/>
      <c r="I2" s="14"/>
      <c r="J2" s="14"/>
      <c r="K2" s="14"/>
      <c r="L2" s="8"/>
      <c r="M2" s="8"/>
    </row>
    <row r="3" spans="1:15" x14ac:dyDescent="0.25">
      <c r="A3" s="1" t="s">
        <v>2</v>
      </c>
    </row>
    <row r="4" spans="1:15" ht="79.5" customHeight="1" x14ac:dyDescent="0.25">
      <c r="A4" s="35" t="s">
        <v>3</v>
      </c>
      <c r="B4" s="36"/>
      <c r="C4" s="36"/>
      <c r="D4" s="36"/>
      <c r="E4" s="36"/>
      <c r="F4" s="36"/>
      <c r="G4" s="36"/>
      <c r="H4" s="36"/>
    </row>
    <row r="5" spans="1:15" x14ac:dyDescent="0.25">
      <c r="A5" s="1" t="s">
        <v>4</v>
      </c>
    </row>
    <row r="6" spans="1:15" x14ac:dyDescent="0.25">
      <c r="A6" s="17"/>
      <c r="D6" s="3"/>
      <c r="F6" s="33">
        <f>F10-F22</f>
        <v>8403</v>
      </c>
      <c r="O6" s="16"/>
    </row>
    <row r="7" spans="1:15" ht="55.2" x14ac:dyDescent="0.25">
      <c r="D7" s="18">
        <v>2025</v>
      </c>
      <c r="E7" s="16"/>
      <c r="F7" s="18">
        <v>2024</v>
      </c>
      <c r="G7" s="18" t="s">
        <v>5</v>
      </c>
      <c r="H7" s="18" t="s">
        <v>5</v>
      </c>
      <c r="I7" s="18"/>
      <c r="J7" s="18"/>
      <c r="K7" s="18"/>
      <c r="L7" s="40" t="s">
        <v>6</v>
      </c>
      <c r="M7" s="41"/>
      <c r="N7" s="20" t="s">
        <v>7</v>
      </c>
      <c r="O7" s="19" t="s">
        <v>8</v>
      </c>
    </row>
    <row r="8" spans="1:15" x14ac:dyDescent="0.25">
      <c r="D8" s="18" t="s">
        <v>9</v>
      </c>
      <c r="E8" s="16"/>
      <c r="F8" s="18" t="s">
        <v>9</v>
      </c>
      <c r="G8" s="18" t="s">
        <v>9</v>
      </c>
      <c r="H8" s="18" t="s">
        <v>10</v>
      </c>
      <c r="I8" s="18"/>
      <c r="J8" s="18"/>
      <c r="K8" s="16"/>
      <c r="L8" s="18" t="s">
        <v>11</v>
      </c>
      <c r="M8" s="18" t="s">
        <v>12</v>
      </c>
      <c r="O8" s="11"/>
    </row>
    <row r="9" spans="1:15" ht="14.4" thickBot="1" x14ac:dyDescent="0.3">
      <c r="D9" s="3"/>
      <c r="E9" s="3"/>
      <c r="O9" s="11"/>
    </row>
    <row r="10" spans="1:15" ht="30" customHeight="1" thickBot="1" x14ac:dyDescent="0.3">
      <c r="A10" s="39" t="s">
        <v>13</v>
      </c>
      <c r="B10" s="39"/>
      <c r="C10" s="39"/>
      <c r="D10" s="7">
        <v>271009</v>
      </c>
      <c r="F10" s="7">
        <v>279412</v>
      </c>
      <c r="G10" s="4"/>
      <c r="N10" s="9" t="str">
        <f>IF(D10=F22,"Explanation of % variance from PY opening balance not required - Balance brought forward agrees","Explanation of % variance from PY opening balance not required - Balance brought forward does not agree")</f>
        <v>Explanation of % variance from PY opening balance not required - Balance brought forward agrees</v>
      </c>
      <c r="O10" s="12"/>
    </row>
    <row r="11" spans="1:15" ht="14.4" thickBot="1" x14ac:dyDescent="0.3">
      <c r="D11" s="4"/>
      <c r="F11" s="4"/>
      <c r="O11" s="11"/>
    </row>
    <row r="12" spans="1:15" ht="14.4" thickBot="1" x14ac:dyDescent="0.3">
      <c r="A12" s="42" t="s">
        <v>14</v>
      </c>
      <c r="B12" s="43"/>
      <c r="C12" s="44"/>
      <c r="D12" s="7">
        <v>131591</v>
      </c>
      <c r="F12" s="7">
        <v>119628</v>
      </c>
      <c r="G12" s="4">
        <f>D12-F12</f>
        <v>11963</v>
      </c>
      <c r="H12" s="5">
        <f>IF((D12&gt;F12),(D12-F12)/F12,IF(D12&lt;F12,-(D12-F12)/F12,IF(D12=F12,0)))</f>
        <v>0.1000016718493998</v>
      </c>
      <c r="I12" s="2">
        <f>IF(D12-F12&lt;500,0,IF(D12-F12&gt;500,1,IF(D12-F12=500,1)))</f>
        <v>1</v>
      </c>
      <c r="J12" s="2">
        <f>IF(F12-D12&lt;500,0,IF(F12-D12&gt;500,1,IF(F12-D12=500,1)))</f>
        <v>0</v>
      </c>
      <c r="K12" s="3">
        <f>IF(H12&lt;0.15,0,IF(H12&gt;0.15,1,IF(H12=0.15,1)))</f>
        <v>0</v>
      </c>
      <c r="L12" s="3" t="str">
        <f>IF(H12&lt;15%, "NO","YES")</f>
        <v>NO</v>
      </c>
      <c r="M12" s="3" t="str">
        <f>IF(ABS(G12)&lt;100000, "NO","YES")</f>
        <v>NO</v>
      </c>
      <c r="N12" s="9" t="str">
        <f>IF((L12="YES")*AND(I12+J12&lt;1),"Explanation not required, difference less than £500"," ")</f>
        <v xml:space="preserve"> </v>
      </c>
      <c r="O12" s="12"/>
    </row>
    <row r="13" spans="1:15" ht="14.4" thickBot="1" x14ac:dyDescent="0.3">
      <c r="D13" s="4"/>
      <c r="F13" s="4"/>
      <c r="G13" s="4"/>
      <c r="H13" s="5"/>
      <c r="K13" s="3"/>
      <c r="L13" s="3"/>
      <c r="M13" s="3"/>
      <c r="O13" s="11"/>
    </row>
    <row r="14" spans="1:15" ht="207.6" thickBot="1" x14ac:dyDescent="0.3">
      <c r="A14" s="37" t="s">
        <v>15</v>
      </c>
      <c r="B14" s="37"/>
      <c r="C14" s="37"/>
      <c r="D14" s="7">
        <v>66728</v>
      </c>
      <c r="F14" s="7">
        <v>26023</v>
      </c>
      <c r="G14" s="4">
        <f>D14-F14</f>
        <v>40705</v>
      </c>
      <c r="H14" s="5">
        <f>IF((D14&gt;F14),(D14-F14)/F14,IF(D14&lt;F14,-(D14-F14)/F14,IF(D14=F14,0)))</f>
        <v>1.564193213695577</v>
      </c>
      <c r="I14" s="2">
        <f>IF(D14-F14&lt;500,0,IF(D14-F14&gt;500,1,IF(D14-F14=500,1)))</f>
        <v>1</v>
      </c>
      <c r="J14" s="2">
        <f>IF(F14-D14&lt;500,0,IF(F14-D14&gt;500,1,IF(F14-D14=500,1)))</f>
        <v>0</v>
      </c>
      <c r="K14" s="3">
        <f>IF(H14&lt;0.15,0,IF(H14&gt;0.15,1,IF(H14=0.15,1)))</f>
        <v>1</v>
      </c>
      <c r="L14" s="3" t="str">
        <f>IF(H14&lt;15%, "NO","YES")</f>
        <v>YES</v>
      </c>
      <c r="M14" s="3" t="str">
        <f>IF(ABS(G14)&lt;100000, "NO","YES")</f>
        <v>NO</v>
      </c>
      <c r="N14" s="9" t="str">
        <f>IF((L14="YES")*AND(I14+J14&lt;1),"Explanation not required, difference less than £500"," ")</f>
        <v xml:space="preserve"> </v>
      </c>
      <c r="O14" s="12" t="s">
        <v>41</v>
      </c>
    </row>
    <row r="15" spans="1:15" ht="14.4" thickBot="1" x14ac:dyDescent="0.3">
      <c r="D15" s="4"/>
      <c r="F15" s="4"/>
      <c r="G15" s="4"/>
      <c r="H15" s="5"/>
      <c r="K15" s="3"/>
      <c r="L15" s="3"/>
      <c r="M15" s="3"/>
      <c r="O15" s="11"/>
    </row>
    <row r="16" spans="1:15" ht="69.599999999999994" thickBot="1" x14ac:dyDescent="0.3">
      <c r="A16" s="37" t="s">
        <v>16</v>
      </c>
      <c r="B16" s="37"/>
      <c r="C16" s="37"/>
      <c r="D16" s="7">
        <v>63063</v>
      </c>
      <c r="F16" s="7">
        <v>30707</v>
      </c>
      <c r="G16" s="4">
        <f>D16-F16</f>
        <v>32356</v>
      </c>
      <c r="H16" s="5">
        <f>IF((D16&gt;F16),(D16-F16)/F16,IF(D16&lt;F16,-(D16-F16)/F16,IF(D16=F16,0)))</f>
        <v>1.0537011104959781</v>
      </c>
      <c r="I16" s="2">
        <f>IF(D16-F16&lt;500,0,IF(D16-F16&gt;500,1,IF(D16-F16=500,1)))</f>
        <v>1</v>
      </c>
      <c r="J16" s="2">
        <f>IF(F16-D16&lt;500,0,IF(F16-D16&gt;500,1,IF(F16-D16=500,1)))</f>
        <v>0</v>
      </c>
      <c r="K16" s="3">
        <f>IF(H16&lt;0.15,0,IF(H16&gt;0.15,1,IF(H16=0.15,1)))</f>
        <v>1</v>
      </c>
      <c r="L16" s="3" t="str">
        <f>IF(H16&lt;15%, "NO","YES")</f>
        <v>YES</v>
      </c>
      <c r="M16" s="3" t="str">
        <f>IF(ABS(G16)&lt;100000, "NO","YES")</f>
        <v>NO</v>
      </c>
      <c r="N16" s="9" t="str">
        <f>IF((L16="YES")*AND(I16+J16&lt;1),"Explanation not required, difference less than £500"," ")</f>
        <v xml:space="preserve"> </v>
      </c>
      <c r="O16" s="12" t="s">
        <v>43</v>
      </c>
    </row>
    <row r="17" spans="1:23" ht="14.4" thickBot="1" x14ac:dyDescent="0.3">
      <c r="D17" s="4"/>
      <c r="F17" s="4"/>
      <c r="G17" s="4"/>
      <c r="H17" s="5"/>
      <c r="K17" s="3"/>
      <c r="L17" s="3"/>
      <c r="M17" s="3"/>
      <c r="O17" s="11"/>
    </row>
    <row r="18" spans="1:23" ht="14.4" thickBot="1" x14ac:dyDescent="0.3">
      <c r="A18" s="37" t="s">
        <v>17</v>
      </c>
      <c r="B18" s="37"/>
      <c r="C18" s="37"/>
      <c r="D18" s="7">
        <v>0</v>
      </c>
      <c r="F18" s="7">
        <v>0</v>
      </c>
      <c r="G18" s="4">
        <f>D18-F18</f>
        <v>0</v>
      </c>
      <c r="H18" s="5">
        <f>IF((D18&gt;F18),(D18-F18)/F18,IF(D18&lt;F18,-(D18-F18)/F18,IF(D18=F18,0)))</f>
        <v>0</v>
      </c>
      <c r="I18" s="2">
        <f>IF(D18-F18&lt;500,0,IF(D18-F18&gt;500,1,IF(D18-F18=500,1)))</f>
        <v>0</v>
      </c>
      <c r="J18" s="2">
        <f>IF(F18-D18&lt;500,0,IF(F18-D18&gt;500,1,IF(F18-D18=500,1)))</f>
        <v>0</v>
      </c>
      <c r="K18" s="3">
        <f>IF(H18&lt;0.15,0,IF(H18&gt;0.15,1,IF(H18=0.15,1)))</f>
        <v>0</v>
      </c>
      <c r="L18" s="3" t="str">
        <f>IF(H18&lt;15%, "NO","YES")</f>
        <v>NO</v>
      </c>
      <c r="M18" s="3" t="str">
        <f>IF(ABS(G18)&lt;100000, "NO","YES")</f>
        <v>NO</v>
      </c>
      <c r="N18" s="9" t="str">
        <f>IF((L18="YES")*AND(I18+J18&lt;1),"Explanation not required, difference less than £500"," ")</f>
        <v xml:space="preserve"> </v>
      </c>
      <c r="O18" s="12"/>
    </row>
    <row r="19" spans="1:23" ht="14.4" thickBot="1" x14ac:dyDescent="0.3">
      <c r="D19" s="4"/>
      <c r="F19" s="4"/>
      <c r="G19" s="4"/>
      <c r="H19" s="5"/>
      <c r="K19" s="3"/>
      <c r="L19" s="3"/>
      <c r="M19" s="3"/>
      <c r="O19" s="11"/>
    </row>
    <row r="20" spans="1:23" ht="165.6" x14ac:dyDescent="0.25">
      <c r="A20" s="37" t="s">
        <v>18</v>
      </c>
      <c r="B20" s="37"/>
      <c r="C20" s="37"/>
      <c r="D20" s="7">
        <v>158943</v>
      </c>
      <c r="F20" s="7">
        <v>123347</v>
      </c>
      <c r="G20" s="4">
        <f>D20-F20</f>
        <v>35596</v>
      </c>
      <c r="H20" s="5">
        <f>IF((D20&gt;F20),(D20-F20)/F20,IF(D20&lt;F20,-(D20-F20)/F20,IF(D20=F20,0)))</f>
        <v>0.28858423796282034</v>
      </c>
      <c r="I20" s="2">
        <f>IF(D20-F20&lt;500,0,IF(D20-F20&gt;500,1,IF(D20-F20=500,1)))</f>
        <v>1</v>
      </c>
      <c r="J20" s="2">
        <f>IF(F20-D20&lt;500,0,IF(F20-D20&gt;500,1,IF(F20-D20=500,1)))</f>
        <v>0</v>
      </c>
      <c r="K20" s="3">
        <f>IF(H20&lt;0.15,0,IF(H20&gt;0.15,1,IF(H20=0.15,1)))</f>
        <v>1</v>
      </c>
      <c r="L20" s="3" t="str">
        <f>IF(H20&lt;15%, "NO","YES")</f>
        <v>YES</v>
      </c>
      <c r="M20" s="3" t="str">
        <f>IF(ABS(G20)&lt;100000, "NO","YES")</f>
        <v>NO</v>
      </c>
      <c r="N20" s="9" t="str">
        <f>IF((L20="YES")*AND(I20+J20&lt;1),"Explanation not required, difference less than £500"," ")</f>
        <v xml:space="preserve"> </v>
      </c>
      <c r="O20" s="34" t="s">
        <v>42</v>
      </c>
    </row>
    <row r="21" spans="1:23" ht="14.4" thickBot="1" x14ac:dyDescent="0.3">
      <c r="D21" s="4"/>
      <c r="F21" s="4"/>
      <c r="G21" s="4"/>
      <c r="H21" s="5"/>
      <c r="K21" s="3"/>
      <c r="L21" s="3"/>
      <c r="M21" s="3"/>
      <c r="O21" s="11"/>
    </row>
    <row r="22" spans="1:23" ht="14.4" thickBot="1" x14ac:dyDescent="0.3">
      <c r="A22" s="6" t="s">
        <v>19</v>
      </c>
      <c r="D22" s="21">
        <f>D10+D12+D14-D16-D18-D20</f>
        <v>247322</v>
      </c>
      <c r="F22" s="21">
        <f>F10+F12+F14-F16-F18-F20</f>
        <v>271009</v>
      </c>
      <c r="G22" s="4">
        <f>D22-F22</f>
        <v>-23687</v>
      </c>
      <c r="H22" s="5">
        <f>IF((D22&gt;F22),(D22-F22)/F22,IF(D22&lt;F22,-(D22-F22)/F22,IF(D22=F22,0)))</f>
        <v>8.7403001376338052E-2</v>
      </c>
      <c r="I22" s="2">
        <f>IF(D22-F22&lt;500,0,IF(D22-F22&gt;500,1,IF(D22-F22=500,1)))</f>
        <v>0</v>
      </c>
      <c r="J22" s="2">
        <f>IF(F22-D22&lt;500,0,IF(F22-D22&gt;500,1,IF(F22-D22=500,1)))</f>
        <v>1</v>
      </c>
      <c r="K22" s="3">
        <f>IF(H22&lt;0.15,0,IF(H22&gt;0.15,1,IF(H22=0.15,1)))</f>
        <v>0</v>
      </c>
      <c r="L22" s="3" t="str">
        <f>IF(H22&lt;15%, "NO","YES")</f>
        <v>NO</v>
      </c>
      <c r="M22" s="3" t="str">
        <f>IF(ABS(G22)&lt;100000, "NO","YES")</f>
        <v>NO</v>
      </c>
      <c r="N22" s="9" t="str">
        <f>IF((L22="YES")*AND(I22+J22&lt;1),"Explanation not required, difference less than £500"," ")</f>
        <v xml:space="preserve"> </v>
      </c>
      <c r="O22" s="24"/>
    </row>
    <row r="23" spans="1:23" ht="14.4" thickBot="1" x14ac:dyDescent="0.3">
      <c r="D23" s="4"/>
      <c r="F23" s="4"/>
      <c r="G23" s="4"/>
      <c r="H23" s="5"/>
      <c r="K23" s="3"/>
      <c r="L23" s="3"/>
      <c r="M23" s="3"/>
      <c r="O23" s="11"/>
    </row>
    <row r="24" spans="1:23" ht="14.4" thickBot="1" x14ac:dyDescent="0.3">
      <c r="A24" s="37" t="s">
        <v>20</v>
      </c>
      <c r="B24" s="37"/>
      <c r="C24" s="37"/>
      <c r="D24" s="7">
        <v>247322</v>
      </c>
      <c r="F24" s="7">
        <v>271009</v>
      </c>
      <c r="G24" s="4">
        <f>D24-F24</f>
        <v>-23687</v>
      </c>
      <c r="H24" s="5">
        <f>IF((D24&gt;F24),(D24-F24)/F24,IF(D24&lt;F24,-(D24-F24)/F24,IF(D24=F24,0)))</f>
        <v>8.7403001376338052E-2</v>
      </c>
      <c r="I24" s="2">
        <f>IF(D24-F24&lt;500,0,IF(D24-F24&gt;500,1,IF(D24-F24=500,1)))</f>
        <v>0</v>
      </c>
      <c r="J24" s="2">
        <f>IF(F24-D24&lt;500,0,IF(F24-D24&gt;500,1,IF(F24-D24=500,1)))</f>
        <v>1</v>
      </c>
      <c r="K24" s="3">
        <f>IF(H24&lt;0.15,0,IF(H24&gt;0.15,1,IF(H24=0.15,1)))</f>
        <v>0</v>
      </c>
      <c r="L24" s="3" t="str">
        <f>IF(H24&lt;15%, "NO","YES")</f>
        <v>NO</v>
      </c>
      <c r="M24" s="3" t="str">
        <f>IF(ABS(G24)&lt;100000, "NO","YES")</f>
        <v>NO</v>
      </c>
      <c r="N24" s="9" t="str">
        <f>IF((L24="YES")*AND(I24+J24&lt;1),"Explanation not required, difference less than £500"," ")</f>
        <v xml:space="preserve"> </v>
      </c>
      <c r="O24" s="12"/>
    </row>
    <row r="25" spans="1:23" ht="14.4" thickBot="1" x14ac:dyDescent="0.3">
      <c r="D25" s="4"/>
      <c r="F25" s="4"/>
      <c r="G25" s="4"/>
      <c r="H25" s="5"/>
      <c r="K25" s="3"/>
      <c r="L25" s="3"/>
      <c r="M25" s="3"/>
      <c r="O25" s="11"/>
    </row>
    <row r="26" spans="1:23" ht="14.4" thickBot="1" x14ac:dyDescent="0.3">
      <c r="A26" s="37" t="s">
        <v>21</v>
      </c>
      <c r="B26" s="37"/>
      <c r="C26" s="37"/>
      <c r="D26" s="7">
        <v>78235</v>
      </c>
      <c r="F26" s="7">
        <v>78235</v>
      </c>
      <c r="G26" s="4">
        <f>D26-F26</f>
        <v>0</v>
      </c>
      <c r="H26" s="5">
        <f>IF((D26&gt;F26),(D26-F26)/F26,IF(D26&lt;F26,-(D26-F26)/F26,IF(D26=F26,0)))</f>
        <v>0</v>
      </c>
      <c r="I26" s="2">
        <f>IF(D26-F26&lt;500,0,IF(D26-F26&gt;500,1,IF(D26-F26=500,1)))</f>
        <v>0</v>
      </c>
      <c r="J26" s="2">
        <f>IF(F26-D26&lt;500,0,IF(F26-D26&gt;500,1,IF(F26-D26=500,1)))</f>
        <v>0</v>
      </c>
      <c r="K26" s="3">
        <f>IF(H26&lt;0.15,0,IF(H26&gt;0.15,1,IF(H26=0.15,1)))</f>
        <v>0</v>
      </c>
      <c r="L26" s="3" t="str">
        <f>IF(H26&lt;15%, "NO","YES")</f>
        <v>NO</v>
      </c>
      <c r="M26" s="3" t="str">
        <f>IF(ABS(G26)&lt;100000, "NO","YES")</f>
        <v>NO</v>
      </c>
      <c r="N26" s="9" t="str">
        <f>IF((L26="YES")*AND(I26+J26&lt;1),"Explanation not required, difference less than £500"," ")</f>
        <v xml:space="preserve"> </v>
      </c>
      <c r="O26" s="12"/>
    </row>
    <row r="27" spans="1:23" ht="14.4" thickBot="1" x14ac:dyDescent="0.3">
      <c r="D27" s="4"/>
      <c r="F27" s="4"/>
      <c r="G27" s="4"/>
      <c r="H27" s="5"/>
      <c r="K27" s="3"/>
      <c r="L27" s="3"/>
      <c r="M27" s="3"/>
      <c r="O27" s="11"/>
    </row>
    <row r="28" spans="1:23" ht="14.4" thickBot="1" x14ac:dyDescent="0.3">
      <c r="A28" s="37" t="s">
        <v>22</v>
      </c>
      <c r="B28" s="37"/>
      <c r="C28" s="37"/>
      <c r="D28" s="7">
        <v>0</v>
      </c>
      <c r="F28" s="7">
        <v>0</v>
      </c>
      <c r="G28" s="4">
        <f>D28-F28</f>
        <v>0</v>
      </c>
      <c r="H28" s="5">
        <f>IF((D28&gt;F28),(D28-F28)/F28,IF(D28&lt;F28,-(D28-F28)/F28,IF(D28=F28,0)))</f>
        <v>0</v>
      </c>
      <c r="I28" s="2">
        <f>IF(D28-F28&lt;500,0,IF(D28-F28&gt;500,1,IF(D28-F28=500,1)))</f>
        <v>0</v>
      </c>
      <c r="J28" s="2">
        <f>IF(F28-D28&lt;500,0,IF(F28-D28&gt;500,1,IF(F28-D28=500,1)))</f>
        <v>0</v>
      </c>
      <c r="K28" s="3">
        <f>IF(H28&lt;0.15,0,IF(H28&gt;0.15,1,IF(H28=0.15,1)))</f>
        <v>0</v>
      </c>
      <c r="L28" s="3" t="str">
        <f>IF(H28&lt;15%, "NO","YES")</f>
        <v>NO</v>
      </c>
      <c r="M28" s="3" t="str">
        <f>IF(ABS(G28)&lt;100000, "NO","YES")</f>
        <v>NO</v>
      </c>
      <c r="N28" s="9" t="str">
        <f>IF((L28="YES")*AND(I28+J28&lt;1),"Explanation not required, difference less than £500"," ")</f>
        <v xml:space="preserve"> </v>
      </c>
      <c r="O28" s="12"/>
    </row>
    <row r="29" spans="1:23" x14ac:dyDescent="0.25">
      <c r="H29" s="5"/>
      <c r="K29" s="3"/>
      <c r="L29" s="3"/>
      <c r="M29" s="3"/>
      <c r="O29" s="11"/>
    </row>
    <row r="30" spans="1:23" x14ac:dyDescent="0.25">
      <c r="C30" s="10"/>
    </row>
    <row r="31" spans="1:23" ht="15" customHeight="1" x14ac:dyDescent="0.25">
      <c r="P31" s="15"/>
      <c r="Q31" s="15"/>
      <c r="R31" s="15"/>
      <c r="S31" s="15"/>
      <c r="T31" s="15"/>
      <c r="U31" s="15"/>
      <c r="V31" s="15"/>
      <c r="W31" s="15"/>
    </row>
    <row r="32" spans="1:23" ht="17.399999999999999" x14ac:dyDescent="0.3">
      <c r="C32" s="22"/>
      <c r="O32" s="15"/>
      <c r="P32" s="15"/>
      <c r="Q32" s="15"/>
      <c r="R32" s="15"/>
      <c r="S32" s="15"/>
      <c r="T32" s="15"/>
      <c r="U32" s="15"/>
      <c r="V32" s="15"/>
      <c r="W32" s="15"/>
    </row>
    <row r="34" spans="3:3" ht="17.399999999999999" x14ac:dyDescent="0.3">
      <c r="C34" s="22"/>
    </row>
  </sheetData>
  <mergeCells count="12">
    <mergeCell ref="L7:M7"/>
    <mergeCell ref="A26:C26"/>
    <mergeCell ref="A28:C28"/>
    <mergeCell ref="A10:C10"/>
    <mergeCell ref="A12:C12"/>
    <mergeCell ref="A14:C14"/>
    <mergeCell ref="A16:C16"/>
    <mergeCell ref="A4:H4"/>
    <mergeCell ref="A18:C18"/>
    <mergeCell ref="A20:C20"/>
    <mergeCell ref="A1:K1"/>
    <mergeCell ref="A24:C24"/>
  </mergeCells>
  <conditionalFormatting sqref="N10">
    <cfRule type="cellIs" dxfId="0" priority="1" stopIfTrue="1" operator="equal">
      <formula>"Explanation of % variance from PY opening balance not required - Balance brought forward does not agree"</formula>
    </cfRule>
  </conditionalFormatting>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4A9D-3E2A-4D60-80FE-D034B220D66B}">
  <dimension ref="A1:H26"/>
  <sheetViews>
    <sheetView workbookViewId="0">
      <selection activeCell="G29" sqref="G29"/>
    </sheetView>
  </sheetViews>
  <sheetFormatPr defaultRowHeight="14.4" x14ac:dyDescent="0.3"/>
  <cols>
    <col min="4" max="4" width="11" customWidth="1"/>
    <col min="5" max="5" width="10.88671875" customWidth="1"/>
    <col min="6" max="6" width="12.5546875" customWidth="1"/>
  </cols>
  <sheetData>
    <row r="1" spans="1:8" ht="18" x14ac:dyDescent="0.35">
      <c r="A1" s="25" t="s">
        <v>23</v>
      </c>
      <c r="B1" s="26"/>
      <c r="C1" s="26"/>
      <c r="D1" s="26"/>
      <c r="E1" s="26"/>
      <c r="F1" s="26"/>
      <c r="G1" s="26"/>
      <c r="H1" s="26"/>
    </row>
    <row r="2" spans="1:8" x14ac:dyDescent="0.3">
      <c r="A2" s="26" t="s">
        <v>24</v>
      </c>
      <c r="B2" s="26"/>
      <c r="C2" s="26"/>
      <c r="D2" s="26"/>
      <c r="E2" s="26"/>
      <c r="F2" s="26"/>
      <c r="G2" s="26"/>
      <c r="H2" s="26"/>
    </row>
    <row r="3" spans="1:8" x14ac:dyDescent="0.3">
      <c r="A3" s="26" t="s">
        <v>25</v>
      </c>
      <c r="B3" s="26"/>
      <c r="C3" s="26"/>
      <c r="D3" s="26"/>
      <c r="E3" s="26"/>
      <c r="F3" s="26"/>
      <c r="G3" s="26"/>
      <c r="H3" s="26"/>
    </row>
    <row r="4" spans="1:8" x14ac:dyDescent="0.3">
      <c r="A4" s="26"/>
      <c r="B4" s="26"/>
      <c r="C4" s="26"/>
      <c r="D4" s="26"/>
      <c r="E4" s="26"/>
      <c r="F4" s="26"/>
      <c r="G4" s="26"/>
      <c r="H4" s="26"/>
    </row>
    <row r="5" spans="1:8" x14ac:dyDescent="0.3">
      <c r="A5" s="26"/>
      <c r="B5" s="26"/>
      <c r="C5" s="26"/>
      <c r="D5" s="27" t="s">
        <v>9</v>
      </c>
      <c r="E5" s="27" t="s">
        <v>9</v>
      </c>
      <c r="F5" s="27" t="s">
        <v>9</v>
      </c>
      <c r="G5" s="26"/>
      <c r="H5" s="26"/>
    </row>
    <row r="6" spans="1:8" x14ac:dyDescent="0.3">
      <c r="A6" s="27" t="s">
        <v>26</v>
      </c>
      <c r="B6" s="26"/>
      <c r="C6" s="26"/>
      <c r="D6" s="26"/>
      <c r="E6" s="26"/>
      <c r="F6" s="26"/>
      <c r="G6" s="26"/>
      <c r="H6" s="26"/>
    </row>
    <row r="7" spans="1:8" x14ac:dyDescent="0.3">
      <c r="A7" s="26"/>
      <c r="B7" s="26"/>
      <c r="C7" s="26"/>
      <c r="D7" s="26"/>
      <c r="E7" s="26"/>
      <c r="F7" s="26"/>
      <c r="G7" s="26"/>
      <c r="H7" s="26"/>
    </row>
    <row r="8" spans="1:8" x14ac:dyDescent="0.3">
      <c r="A8" s="26" t="s">
        <v>27</v>
      </c>
      <c r="B8" s="26"/>
      <c r="C8" s="26"/>
      <c r="D8" s="29">
        <v>10000</v>
      </c>
      <c r="E8" s="29"/>
      <c r="F8" s="29"/>
      <c r="G8" s="26"/>
      <c r="H8" s="26"/>
    </row>
    <row r="9" spans="1:8" x14ac:dyDescent="0.3">
      <c r="A9" s="26" t="s">
        <v>28</v>
      </c>
      <c r="B9" s="26"/>
      <c r="C9" s="26"/>
      <c r="D9" s="29">
        <v>935</v>
      </c>
      <c r="E9" s="29"/>
      <c r="F9" s="29"/>
      <c r="G9" s="26"/>
      <c r="H9" s="26"/>
    </row>
    <row r="10" spans="1:8" x14ac:dyDescent="0.3">
      <c r="A10" s="26" t="s">
        <v>29</v>
      </c>
      <c r="B10" s="26"/>
      <c r="C10" s="26"/>
      <c r="D10" s="29">
        <v>2559.92</v>
      </c>
      <c r="E10" s="29"/>
      <c r="F10" s="29"/>
      <c r="G10" s="26"/>
      <c r="H10" s="26"/>
    </row>
    <row r="11" spans="1:8" x14ac:dyDescent="0.3">
      <c r="A11" s="26" t="s">
        <v>30</v>
      </c>
      <c r="B11" s="26"/>
      <c r="C11" s="26"/>
      <c r="D11" s="29">
        <v>102409</v>
      </c>
      <c r="E11" s="29"/>
      <c r="F11" s="29"/>
      <c r="G11" s="26"/>
      <c r="H11" s="26"/>
    </row>
    <row r="12" spans="1:8" x14ac:dyDescent="0.3">
      <c r="A12" s="26" t="s">
        <v>31</v>
      </c>
      <c r="B12" s="26"/>
      <c r="C12" s="26"/>
      <c r="D12" s="29">
        <v>5230.93</v>
      </c>
      <c r="E12" s="29"/>
      <c r="F12" s="29"/>
      <c r="G12" s="26"/>
      <c r="H12" s="26"/>
    </row>
    <row r="13" spans="1:8" x14ac:dyDescent="0.3">
      <c r="A13" s="26" t="s">
        <v>32</v>
      </c>
      <c r="B13" s="26"/>
      <c r="C13" s="26"/>
      <c r="D13" s="29">
        <v>7860</v>
      </c>
      <c r="E13" s="29"/>
      <c r="F13" s="29"/>
      <c r="G13" s="26"/>
      <c r="H13" s="26"/>
    </row>
    <row r="14" spans="1:8" x14ac:dyDescent="0.3">
      <c r="A14" s="26" t="s">
        <v>33</v>
      </c>
      <c r="B14" s="26"/>
      <c r="C14" s="26"/>
      <c r="D14" s="29">
        <v>3125.12</v>
      </c>
      <c r="E14" s="29"/>
      <c r="F14" s="29"/>
      <c r="G14" s="26"/>
      <c r="H14" s="26"/>
    </row>
    <row r="15" spans="1:8" x14ac:dyDescent="0.3">
      <c r="A15" s="26" t="s">
        <v>34</v>
      </c>
      <c r="B15" s="26"/>
      <c r="C15" s="26"/>
      <c r="D15" s="29">
        <v>4089.43</v>
      </c>
      <c r="E15" s="29"/>
      <c r="F15" s="29"/>
      <c r="G15" s="26"/>
      <c r="H15" s="26"/>
    </row>
    <row r="16" spans="1:8" x14ac:dyDescent="0.3">
      <c r="A16" s="26" t="s">
        <v>35</v>
      </c>
      <c r="B16" s="26"/>
      <c r="C16" s="26"/>
      <c r="D16" s="29">
        <v>10045.540000000001</v>
      </c>
      <c r="E16" s="29"/>
      <c r="F16" s="29"/>
      <c r="G16" s="26"/>
      <c r="H16" s="26"/>
    </row>
    <row r="17" spans="1:8" x14ac:dyDescent="0.3">
      <c r="A17" s="26"/>
      <c r="B17" s="26"/>
      <c r="C17" s="26"/>
      <c r="D17" s="29"/>
      <c r="E17" s="29"/>
      <c r="F17" s="29"/>
      <c r="G17" s="26"/>
      <c r="H17" s="26"/>
    </row>
    <row r="18" spans="1:8" x14ac:dyDescent="0.3">
      <c r="A18" s="26"/>
      <c r="B18" s="26"/>
      <c r="C18" s="26"/>
      <c r="D18" s="29"/>
      <c r="E18" s="30">
        <f>SUM(D8:D16)</f>
        <v>146254.94</v>
      </c>
      <c r="F18" s="29"/>
      <c r="G18" s="26"/>
      <c r="H18" s="26"/>
    </row>
    <row r="19" spans="1:8" x14ac:dyDescent="0.3">
      <c r="A19" s="26"/>
      <c r="B19" s="26"/>
      <c r="C19" s="26"/>
      <c r="D19" s="29"/>
      <c r="E19" s="29"/>
      <c r="F19" s="29"/>
      <c r="G19" s="26"/>
      <c r="H19" s="26"/>
    </row>
    <row r="20" spans="1:8" x14ac:dyDescent="0.3">
      <c r="A20" s="27" t="s">
        <v>36</v>
      </c>
      <c r="B20" s="26"/>
      <c r="C20" s="26"/>
      <c r="D20" s="29">
        <v>101066.61</v>
      </c>
      <c r="E20" s="29"/>
      <c r="F20" s="29"/>
      <c r="G20" s="26"/>
      <c r="H20" s="26"/>
    </row>
    <row r="21" spans="1:8" x14ac:dyDescent="0.3">
      <c r="A21" s="26"/>
      <c r="B21" s="26"/>
      <c r="C21" s="26"/>
      <c r="D21" s="29"/>
      <c r="E21" s="30"/>
      <c r="F21" s="29"/>
      <c r="G21" s="26"/>
      <c r="H21" s="26"/>
    </row>
    <row r="22" spans="1:8" ht="15" thickBot="1" x14ac:dyDescent="0.35">
      <c r="A22" s="27" t="s">
        <v>37</v>
      </c>
      <c r="B22" s="26"/>
      <c r="C22" s="26"/>
      <c r="D22" s="29"/>
      <c r="E22" s="29"/>
      <c r="F22" s="31">
        <f>SUM(E18+D20)</f>
        <v>247321.55</v>
      </c>
      <c r="G22" s="26"/>
      <c r="H22" s="26"/>
    </row>
    <row r="23" spans="1:8" ht="15" thickTop="1" x14ac:dyDescent="0.3">
      <c r="A23" s="26"/>
      <c r="B23" s="26"/>
      <c r="C23" s="26"/>
      <c r="D23" s="29"/>
      <c r="E23" s="29"/>
      <c r="F23" s="29"/>
      <c r="G23" s="26"/>
      <c r="H23" s="26"/>
    </row>
    <row r="24" spans="1:8" x14ac:dyDescent="0.3">
      <c r="A24" s="27" t="s">
        <v>38</v>
      </c>
      <c r="B24" s="26"/>
      <c r="C24" s="26"/>
      <c r="D24" s="29"/>
      <c r="E24" s="29"/>
      <c r="F24" s="29">
        <v>247322</v>
      </c>
      <c r="G24" s="26"/>
      <c r="H24" s="26"/>
    </row>
    <row r="25" spans="1:8" x14ac:dyDescent="0.3">
      <c r="A25" s="27"/>
      <c r="B25" s="26"/>
      <c r="C25" s="26"/>
      <c r="D25" s="29"/>
      <c r="E25" s="29"/>
      <c r="F25" s="29"/>
      <c r="G25" s="26"/>
      <c r="H25" s="26"/>
    </row>
    <row r="26" spans="1:8" x14ac:dyDescent="0.3">
      <c r="A26" s="27" t="s">
        <v>39</v>
      </c>
      <c r="B26" s="26"/>
      <c r="C26" s="26"/>
      <c r="D26" s="29"/>
      <c r="E26" s="29"/>
      <c r="F26" s="32" t="s">
        <v>40</v>
      </c>
      <c r="G26" s="26"/>
      <c r="H26" s="2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c6ddc0-3a32-4be6-8680-638f5a0e2242">
      <Terms xmlns="http://schemas.microsoft.com/office/infopath/2007/PartnerControls"/>
    </lcf76f155ced4ddcb4097134ff3c332f>
    <TaxCatchAll xmlns="64a79179-2f91-4b08-868f-0797898192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138025B7027F43BB1334354674C91D" ma:contentTypeVersion="12" ma:contentTypeDescription="Create a new document." ma:contentTypeScope="" ma:versionID="6965b98d736dd2f0cd07533426085224">
  <xsd:schema xmlns:xsd="http://www.w3.org/2001/XMLSchema" xmlns:xs="http://www.w3.org/2001/XMLSchema" xmlns:p="http://schemas.microsoft.com/office/2006/metadata/properties" xmlns:ns2="b7c6ddc0-3a32-4be6-8680-638f5a0e2242" xmlns:ns3="64a79179-2f91-4b08-868f-079789819230" targetNamespace="http://schemas.microsoft.com/office/2006/metadata/properties" ma:root="true" ma:fieldsID="adb796741cab8814291e031963e4986b" ns2:_="" ns3:_="">
    <xsd:import namespace="b7c6ddc0-3a32-4be6-8680-638f5a0e2242"/>
    <xsd:import namespace="64a79179-2f91-4b08-868f-079789819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c6ddc0-3a32-4be6-8680-638f5a0e2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aecfe19-1406-4555-b700-9b04ef9814f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a79179-2f91-4b08-868f-079789819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76d27b-0341-41a5-856f-d12359c4a029}" ma:internalName="TaxCatchAll" ma:showField="CatchAllData" ma:web="64a79179-2f91-4b08-868f-079789819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210264-0ABA-4658-B69D-CF67BDD7E8D2}">
  <ds:schemaRefs>
    <ds:schemaRef ds:uri="http://schemas.microsoft.com/sharepoint/v3/contenttype/forms"/>
  </ds:schemaRefs>
</ds:datastoreItem>
</file>

<file path=customXml/itemProps2.xml><?xml version="1.0" encoding="utf-8"?>
<ds:datastoreItem xmlns:ds="http://schemas.openxmlformats.org/officeDocument/2006/customXml" ds:itemID="{638E5E2D-8359-423C-B4BD-314EA3500208}">
  <ds:schemaRefs>
    <ds:schemaRef ds:uri="http://schemas.microsoft.com/office/2006/metadata/properties"/>
    <ds:schemaRef ds:uri="http://schemas.microsoft.com/office/infopath/2007/PartnerControls"/>
    <ds:schemaRef ds:uri="b7c6ddc0-3a32-4be6-8680-638f5a0e2242"/>
    <ds:schemaRef ds:uri="64a79179-2f91-4b08-868f-079789819230"/>
  </ds:schemaRefs>
</ds:datastoreItem>
</file>

<file path=customXml/itemProps3.xml><?xml version="1.0" encoding="utf-8"?>
<ds:datastoreItem xmlns:ds="http://schemas.openxmlformats.org/officeDocument/2006/customXml" ds:itemID="{A8438CE5-0735-4013-8CAC-1EFD5D220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c6ddc0-3a32-4be6-8680-638f5a0e2242"/>
    <ds:schemaRef ds:uri="64a79179-2f91-4b08-868f-079789819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Variances</vt:lpstr>
      <vt:lpstr>Reserves</vt:lpstr>
      <vt:lpstr>Variances!Print_Area</vt:lpstr>
    </vt:vector>
  </TitlesOfParts>
  <Manager/>
  <Company>Littlejohn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jsheridan</dc:creator>
  <cp:keywords/>
  <dc:description/>
  <cp:lastModifiedBy>Drayton Clerk</cp:lastModifiedBy>
  <cp:revision/>
  <dcterms:created xsi:type="dcterms:W3CDTF">2012-07-11T10:01:28Z</dcterms:created>
  <dcterms:modified xsi:type="dcterms:W3CDTF">2025-06-18T11:34:55Z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0x0101002D138025B7027F43BB1334354674C91D</vt:lpwstr>
  </property>
  <property fmtid="{D5CDD505-2E9C-101B-9397-08002B2CF9AE}" pid="3" name="Order">
    <vt:r8>56554600</vt:r8>
  </property>
  <property fmtid="{D5CDD505-2E9C-101B-9397-08002B2CF9AE}" pid="4" name="MediaServiceImageTags">
    <vt:lpwstr/>
  </property>
</Properties>
</file>